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GSF CE\Excel\3 Bank Modeling\Material Used\5\"/>
    </mc:Choice>
  </mc:AlternateContent>
  <bookViews>
    <workbookView xWindow="0" yWindow="0" windowWidth="20700" windowHeight="11055"/>
  </bookViews>
  <sheets>
    <sheet name="Welcome" sheetId="1" r:id="rId1"/>
    <sheet name="Info" sheetId="6" r:id="rId2"/>
    <sheet name="Bank model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witch">Info!$N$10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2" l="1"/>
  <c r="C110" i="2"/>
  <c r="D2" i="2" l="1"/>
  <c r="E2" i="2" s="1"/>
  <c r="F94" i="2" l="1"/>
  <c r="G94" i="2"/>
  <c r="H94" i="2"/>
  <c r="I94" i="2"/>
  <c r="J94" i="2"/>
  <c r="E94" i="2"/>
  <c r="F98" i="2"/>
  <c r="G98" i="2"/>
  <c r="H98" i="2"/>
  <c r="I98" i="2"/>
  <c r="J98" i="2"/>
  <c r="D10" i="2"/>
  <c r="C10" i="2"/>
  <c r="D105" i="2"/>
  <c r="C105" i="2"/>
  <c r="D57" i="2"/>
  <c r="C57" i="2"/>
  <c r="D50" i="2"/>
  <c r="D62" i="2"/>
  <c r="C62" i="2"/>
  <c r="D59" i="2"/>
  <c r="C59" i="2"/>
  <c r="D21" i="2"/>
  <c r="C21" i="2"/>
  <c r="D19" i="2"/>
  <c r="D28" i="2" s="1"/>
  <c r="C19" i="2"/>
  <c r="C28" i="2" s="1"/>
  <c r="D80" i="2" l="1"/>
  <c r="D76" i="2"/>
  <c r="D73" i="2"/>
  <c r="D70" i="2"/>
  <c r="D74" i="2" s="1"/>
  <c r="D77" i="2" s="1"/>
  <c r="C73" i="2"/>
  <c r="C70" i="2"/>
  <c r="C74" i="2" s="1"/>
  <c r="C77" i="2" s="1"/>
  <c r="C81" i="2" s="1"/>
  <c r="C84" i="2" s="1"/>
  <c r="C86" i="2" s="1"/>
  <c r="D98" i="2"/>
  <c r="D99" i="2" s="1"/>
  <c r="C98" i="2"/>
  <c r="C99" i="2" s="1"/>
  <c r="D81" i="2" l="1"/>
  <c r="D84" i="2" s="1"/>
  <c r="D86" i="2" s="1"/>
  <c r="D87" i="2" s="1"/>
  <c r="C60" i="2"/>
  <c r="C37" i="2" s="1"/>
  <c r="C61" i="2"/>
  <c r="E98" i="2"/>
  <c r="D35" i="2"/>
  <c r="C35" i="2"/>
  <c r="E93" i="2"/>
  <c r="E92" i="2"/>
  <c r="D51" i="2"/>
  <c r="C51" i="2"/>
  <c r="D63" i="2"/>
  <c r="C63" i="2"/>
  <c r="D34" i="2"/>
  <c r="C34" i="2"/>
  <c r="D46" i="2"/>
  <c r="C46" i="2"/>
  <c r="D33" i="2" s="1"/>
  <c r="D29" i="2"/>
  <c r="C29" i="2"/>
  <c r="D26" i="2"/>
  <c r="C26" i="2"/>
  <c r="D25" i="2"/>
  <c r="C25" i="2"/>
  <c r="D16" i="2"/>
  <c r="C16" i="2"/>
  <c r="D15" i="2"/>
  <c r="C15" i="2"/>
  <c r="D14" i="2"/>
  <c r="C14" i="2"/>
  <c r="D12" i="2"/>
  <c r="C12" i="2"/>
  <c r="D11" i="2"/>
  <c r="C11" i="2"/>
  <c r="D9" i="2"/>
  <c r="D7" i="2"/>
  <c r="C7" i="2"/>
  <c r="D8" i="2"/>
  <c r="D60" i="2"/>
  <c r="D37" i="2" s="1"/>
  <c r="E90" i="2" l="1"/>
  <c r="F92" i="2"/>
  <c r="E97" i="2"/>
  <c r="F93" i="2"/>
  <c r="D20" i="2"/>
  <c r="C38" i="2"/>
  <c r="D61" i="2"/>
  <c r="D38" i="2" s="1"/>
  <c r="D108" i="2"/>
  <c r="D22" i="2"/>
  <c r="A7" i="1"/>
  <c r="G93" i="2" l="1"/>
  <c r="F97" i="2"/>
  <c r="G92" i="2"/>
  <c r="F90" i="2"/>
  <c r="D23" i="2"/>
  <c r="C108" i="2"/>
  <c r="D30" i="2"/>
  <c r="D27" i="2"/>
  <c r="C27" i="2"/>
  <c r="A1" i="6"/>
  <c r="G90" i="2" l="1"/>
  <c r="H92" i="2"/>
  <c r="G97" i="2"/>
  <c r="H93" i="2"/>
  <c r="C2" i="2"/>
  <c r="I93" i="2" l="1"/>
  <c r="H97" i="2"/>
  <c r="H90" i="2"/>
  <c r="I92" i="2"/>
  <c r="C30" i="2"/>
  <c r="F2" i="2"/>
  <c r="G2" i="2" s="1"/>
  <c r="H2" i="2" s="1"/>
  <c r="I2" i="2" s="1"/>
  <c r="J2" i="2" s="1"/>
  <c r="I90" i="2" l="1"/>
  <c r="J92" i="2"/>
  <c r="J93" i="2"/>
  <c r="J97" i="2" s="1"/>
  <c r="I97" i="2"/>
  <c r="J90" i="2" l="1"/>
  <c r="F99" i="2" l="1"/>
  <c r="E105" i="2"/>
  <c r="E108" i="2" s="1"/>
  <c r="J105" i="2"/>
  <c r="J108" i="2" s="1"/>
  <c r="G105" i="2"/>
  <c r="G108" i="2" s="1"/>
  <c r="H105" i="2"/>
  <c r="H108" i="2" s="1"/>
  <c r="I99" i="2"/>
  <c r="J99" i="2" l="1"/>
  <c r="J110" i="2" s="1"/>
  <c r="I105" i="2"/>
  <c r="I108" i="2" s="1"/>
  <c r="I110" i="2" s="1"/>
  <c r="G99" i="2"/>
  <c r="F105" i="2"/>
  <c r="F108" i="2" s="1"/>
  <c r="F110" i="2" s="1"/>
  <c r="H99" i="2"/>
  <c r="E99" i="2"/>
  <c r="H110" i="2" l="1"/>
  <c r="F70" i="2"/>
  <c r="F74" i="2" s="1"/>
  <c r="E70" i="2"/>
  <c r="E74" i="2" s="1"/>
  <c r="J70" i="2"/>
  <c r="J74" i="2" s="1"/>
  <c r="E110" i="2"/>
  <c r="I70" i="2"/>
  <c r="I74" i="2" s="1"/>
  <c r="G70" i="2"/>
  <c r="G74" i="2" s="1"/>
  <c r="H70" i="2"/>
  <c r="H74" i="2" s="1"/>
  <c r="G110" i="2"/>
  <c r="G77" i="2" l="1"/>
  <c r="G81" i="2" s="1"/>
  <c r="E77" i="2"/>
  <c r="E81" i="2" s="1"/>
  <c r="I77" i="2"/>
  <c r="I81" i="2" s="1"/>
  <c r="F77" i="2"/>
  <c r="F81" i="2" s="1"/>
  <c r="J77" i="2"/>
  <c r="J81" i="2" s="1"/>
  <c r="H77" i="2"/>
  <c r="H81" i="2" s="1"/>
  <c r="I84" i="2" l="1"/>
  <c r="I86" i="2" s="1"/>
  <c r="J84" i="2"/>
  <c r="J86" i="2" s="1"/>
  <c r="H84" i="2"/>
  <c r="H86" i="2" s="1"/>
  <c r="G84" i="2"/>
  <c r="G86" i="2" s="1"/>
  <c r="F84" i="2"/>
  <c r="F86" i="2" s="1"/>
  <c r="E84" i="2"/>
  <c r="E86" i="2" s="1"/>
  <c r="E87" i="2" l="1"/>
  <c r="I87" i="2"/>
  <c r="G87" i="2"/>
  <c r="F87" i="2"/>
  <c r="H87" i="2"/>
  <c r="J87" i="2"/>
</calcChain>
</file>

<file path=xl/sharedStrings.xml><?xml version="1.0" encoding="utf-8"?>
<sst xmlns="http://schemas.openxmlformats.org/spreadsheetml/2006/main" count="124" uniqueCount="106">
  <si>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</si>
  <si>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</si>
  <si>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</si>
  <si>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</si>
  <si>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</si>
  <si>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</si>
  <si>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</si>
  <si>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</si>
  <si>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</si>
  <si>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</si>
  <si>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</si>
  <si>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</si>
  <si>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</si>
  <si>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</si>
  <si>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</si>
  <si>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</si>
  <si>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</si>
  <si>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</si>
  <si>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</si>
  <si>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</si>
  <si>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</si>
  <si>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</si>
  <si>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Financial institutions - banks</t>
  </si>
  <si>
    <t>Integrated model of a UK bank</t>
  </si>
  <si>
    <t>Risk weighted assets</t>
  </si>
  <si>
    <t>Capital analysis</t>
  </si>
  <si>
    <t>Integrated financial statement forecast</t>
  </si>
  <si>
    <t>Interest and similar income</t>
  </si>
  <si>
    <t>Interest and similar expense</t>
  </si>
  <si>
    <t>Net interest income</t>
  </si>
  <si>
    <t>Net fee and commission income</t>
  </si>
  <si>
    <t>Other operating income</t>
  </si>
  <si>
    <t>Total income</t>
  </si>
  <si>
    <t>Profit before tax from operating activities</t>
  </si>
  <si>
    <t>Profit before tax</t>
  </si>
  <si>
    <t>Taxation</t>
  </si>
  <si>
    <t>Non-recurring items</t>
  </si>
  <si>
    <t>Income statement</t>
  </si>
  <si>
    <t>Balance sheet</t>
  </si>
  <si>
    <t>Cash and balances at central banks</t>
  </si>
  <si>
    <t>Available-for-sale financial assets</t>
  </si>
  <si>
    <t>Intangible assets</t>
  </si>
  <si>
    <t>Tangible fixed assets</t>
  </si>
  <si>
    <t>Deferred tax assets</t>
  </si>
  <si>
    <t>Other assets</t>
  </si>
  <si>
    <t>Total assets</t>
  </si>
  <si>
    <t>Deposits from banks</t>
  </si>
  <si>
    <t>Customer deposits</t>
  </si>
  <si>
    <t>Total liabilities</t>
  </si>
  <si>
    <t>Total liabilities and equity</t>
  </si>
  <si>
    <t>Check</t>
  </si>
  <si>
    <t>Assumptions</t>
  </si>
  <si>
    <t>Cash and balances at central banks % of loans and advances to customers</t>
  </si>
  <si>
    <t>Available-for-sale financial assets % growth</t>
  </si>
  <si>
    <t>Deferred tax assets % available for sale assets</t>
  </si>
  <si>
    <t>Other assets amount</t>
  </si>
  <si>
    <t>Customer deposits % loans and advances to customers</t>
  </si>
  <si>
    <t>Other liabilities % of loans and advances to customers</t>
  </si>
  <si>
    <t>Interest costing liabilities</t>
  </si>
  <si>
    <t>Cost of average interest bearing liabilities %</t>
  </si>
  <si>
    <t>Interest bearing assets</t>
  </si>
  <si>
    <t>Return on average interest bearing assets</t>
  </si>
  <si>
    <t>Net interest margin %</t>
  </si>
  <si>
    <t>Net fee and commission income % loans and advances to customers</t>
  </si>
  <si>
    <t>Other income % loans and advances to customers</t>
  </si>
  <si>
    <t>Cost / income ratio</t>
  </si>
  <si>
    <t>Non-recurring items amount</t>
  </si>
  <si>
    <t>Effective tax rate</t>
  </si>
  <si>
    <t>Operating expenses</t>
  </si>
  <si>
    <t>Calculations</t>
  </si>
  <si>
    <t>Net PP&amp;E</t>
  </si>
  <si>
    <t>Beginning</t>
  </si>
  <si>
    <t>Capex</t>
  </si>
  <si>
    <t>Depreciation</t>
  </si>
  <si>
    <t>Depreciation % of beginnig PP&amp;E</t>
  </si>
  <si>
    <t>Capex % of loans and advances to customers</t>
  </si>
  <si>
    <t>Risk weighted assets % total assets</t>
  </si>
  <si>
    <t>Shareholders' equity</t>
  </si>
  <si>
    <t>Intangibles</t>
  </si>
  <si>
    <t>Estimated common equity tier 1</t>
  </si>
  <si>
    <t>Estimated common equity tier 1 ratio</t>
  </si>
  <si>
    <t>Amortization</t>
  </si>
  <si>
    <t>Amortization amount</t>
  </si>
  <si>
    <t>Tier 1 capital ratio</t>
  </si>
  <si>
    <t>Marginal tax rate</t>
  </si>
  <si>
    <t>Bank model</t>
  </si>
  <si>
    <t>Financial forecast and valuation model</t>
  </si>
  <si>
    <t>Metro Bank Plc</t>
  </si>
  <si>
    <t>Loans and advances to banks</t>
  </si>
  <si>
    <t>Loans and advances to customers</t>
  </si>
  <si>
    <t>Held to maturity investment securities</t>
  </si>
  <si>
    <t>Repurchase agreements</t>
  </si>
  <si>
    <t>Other liabilities</t>
  </si>
  <si>
    <t>Credit impairment charges</t>
  </si>
  <si>
    <t>Loans and advances to customers % growth</t>
  </si>
  <si>
    <t>Equity</t>
  </si>
  <si>
    <t>Beginning balance</t>
  </si>
  <si>
    <t>Net income</t>
  </si>
  <si>
    <t>Ending balance</t>
  </si>
  <si>
    <t>Held to maturity investment securities amount</t>
  </si>
  <si>
    <t>Credit impairment charges % interest bearing assets</t>
  </si>
  <si>
    <t>Return on average equity</t>
  </si>
  <si>
    <t>Recurring net income</t>
  </si>
  <si>
    <t>Dividends (capital contribution)</t>
  </si>
  <si>
    <t>Net income (loss)</t>
  </si>
  <si>
    <t>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</si>
</sst>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5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0" fontId="4" fillId="0" borderId="0" xfId="50" applyNumberFormat="1" applyFont="1">
      <alignment horizontal="left" vertical="center"/>
    </xf>
    <xf numFmtId="174" fontId="0" fillId="0" borderId="0" xfId="0" applyAlignment="1">
      <alignment horizontal="right"/>
    </xf>
    <xf numFmtId="172" fontId="0" fillId="0" borderId="0" xfId="57" applyFont="1" applyFill="1"/>
    <xf numFmtId="175" fontId="0" fillId="0" borderId="0" xfId="57" applyNumberFormat="1" applyFont="1" applyFill="1"/>
    <xf numFmtId="172" fontId="30" fillId="0" borderId="0" xfId="58" applyNumberFormat="1" applyFill="1"/>
    <xf numFmtId="175" fontId="30" fillId="0" borderId="0" xfId="58" applyNumberFormat="1" applyFill="1"/>
    <xf numFmtId="174" fontId="30" fillId="0" borderId="0" xfId="58" quotePrefix="1" applyNumberForma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1992187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2" customFormat="1" ht="75" customHeight="1" x14ac:dyDescent="0.45">
      <c r="A2" s="76" t="s">
        <v>22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5"/>
      <c r="D4" s="75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7" t="s">
        <v>13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s="23" customFormat="1" ht="15" customHeight="1" x14ac:dyDescent="0.4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s="23" customFormat="1" ht="15" customHeight="1" x14ac:dyDescent="0.45">
      <c r="A7" s="77" t="str">
        <f ca="1">"© "&amp;YEAR(TODAY())&amp;" Financial Edge Training"</f>
        <v>© 2017 Financial Edge Training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8"/>
      <c r="H9" s="78"/>
      <c r="I9" s="78"/>
      <c r="J9" s="78"/>
      <c r="K9" s="28"/>
    </row>
    <row r="10" spans="1:14" s="23" customFormat="1" ht="15" customHeight="1" x14ac:dyDescent="0.45">
      <c r="B10" s="24"/>
      <c r="C10" s="24"/>
      <c r="F10" s="28"/>
      <c r="G10" s="78"/>
      <c r="H10" s="78"/>
      <c r="I10" s="78"/>
      <c r="J10" s="78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4"/>
      <c r="H12" s="74"/>
      <c r="I12" s="74"/>
      <c r="J12" s="74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4"/>
      <c r="H13" s="74"/>
      <c r="I13" s="74"/>
      <c r="J13" s="74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4"/>
      <c r="H14" s="74"/>
      <c r="I14" s="74"/>
      <c r="J14" s="74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4"/>
      <c r="H16" s="74"/>
      <c r="I16" s="74"/>
      <c r="J16" s="74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992187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3125" bestFit="1" customWidth="1"/>
    <col min="13" max="14" width="1.3984375" customWidth="1"/>
    <col min="15" max="15" width="2.86328125" customWidth="1"/>
    <col min="16" max="16" width="32.531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Financial institutions - banks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0" t="s">
        <v>9</v>
      </c>
      <c r="O5" s="80"/>
      <c r="P5" s="80"/>
      <c r="Q5" s="80"/>
      <c r="R5" s="46"/>
    </row>
    <row r="6" spans="1:18" s="2" customFormat="1" ht="15" customHeight="1" x14ac:dyDescent="0.45">
      <c r="A6" s="3"/>
      <c r="B6" s="8" t="s">
        <v>1</v>
      </c>
      <c r="C6" s="18" t="s">
        <v>24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1">
        <v>42369</v>
      </c>
      <c r="O6" s="81"/>
      <c r="P6" s="81"/>
      <c r="Q6" s="81"/>
      <c r="R6" s="46"/>
    </row>
    <row r="7" spans="1:18" s="2" customFormat="1" ht="15" customHeight="1" x14ac:dyDescent="0.45">
      <c r="A7" s="18"/>
      <c r="B7" s="8" t="s">
        <v>1</v>
      </c>
      <c r="C7" s="18" t="s">
        <v>25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0" t="s">
        <v>10</v>
      </c>
      <c r="O7" s="80"/>
      <c r="P7" s="80"/>
      <c r="Q7" s="80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0" t="s">
        <v>11</v>
      </c>
      <c r="O8" s="80"/>
      <c r="P8" s="80"/>
      <c r="Q8" s="80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0" t="s">
        <v>12</v>
      </c>
      <c r="O9" s="80"/>
      <c r="P9" s="80"/>
      <c r="Q9" s="80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8</v>
      </c>
      <c r="M10" s="9"/>
      <c r="N10" s="82">
        <v>0</v>
      </c>
      <c r="O10" s="82"/>
      <c r="P10" s="82"/>
      <c r="Q10" s="82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84" t="s">
        <v>21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16</v>
      </c>
      <c r="P13" s="83"/>
      <c r="Q13" s="83"/>
      <c r="R13" s="63"/>
    </row>
    <row r="14" spans="1:18" s="2" customFormat="1" ht="15" customHeight="1" x14ac:dyDescent="0.45">
      <c r="A14" s="61"/>
      <c r="B14" s="79" t="s">
        <v>85</v>
      </c>
      <c r="C14" s="79"/>
      <c r="D14" s="79" t="s">
        <v>86</v>
      </c>
      <c r="E14" s="79"/>
      <c r="F14" s="79"/>
      <c r="G14" s="79"/>
      <c r="H14" s="79"/>
      <c r="I14" s="79"/>
      <c r="J14" s="79"/>
      <c r="K14" s="79"/>
      <c r="L14" s="79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N15" s="3"/>
      <c r="O15" s="27"/>
      <c r="P15" s="57" t="s">
        <v>17</v>
      </c>
      <c r="Q15" s="22"/>
      <c r="R15" s="61"/>
    </row>
    <row r="16" spans="1:18" s="2" customFormat="1" ht="15" customHeight="1" x14ac:dyDescent="0.45">
      <c r="A16" s="61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N16" s="18"/>
      <c r="O16" s="27"/>
      <c r="P16" s="38" t="s">
        <v>18</v>
      </c>
      <c r="Q16" s="22"/>
      <c r="R16" s="61"/>
    </row>
    <row r="17" spans="1:18" s="2" customFormat="1" ht="15" customHeight="1" x14ac:dyDescent="0.45">
      <c r="A17" s="6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N17" s="18"/>
      <c r="O17" s="27"/>
      <c r="P17" t="s">
        <v>19</v>
      </c>
      <c r="Q17" s="22"/>
      <c r="R17" s="61"/>
    </row>
    <row r="18" spans="1:18" s="2" customFormat="1" ht="15" customHeight="1" x14ac:dyDescent="0.45">
      <c r="A18" s="45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0" width="11" customWidth="1"/>
    <col min="11" max="12" width="9.19921875" customWidth="1"/>
  </cols>
  <sheetData>
    <row r="1" spans="1:10" s="51" customFormat="1" ht="45" customHeight="1" x14ac:dyDescent="0.85">
      <c r="A1" s="5" t="s">
        <v>87</v>
      </c>
      <c r="B1" s="10"/>
      <c r="C1" s="12" t="s">
        <v>14</v>
      </c>
      <c r="D1" s="12" t="s">
        <v>14</v>
      </c>
      <c r="E1" s="12" t="s">
        <v>15</v>
      </c>
      <c r="F1" s="12" t="s">
        <v>15</v>
      </c>
      <c r="G1" s="12" t="s">
        <v>15</v>
      </c>
      <c r="H1" s="12" t="s">
        <v>15</v>
      </c>
      <c r="I1" s="12" t="s">
        <v>15</v>
      </c>
      <c r="J1" s="12" t="s">
        <v>15</v>
      </c>
    </row>
    <row r="2" spans="1:10" s="37" customFormat="1" ht="30" customHeight="1" x14ac:dyDescent="0.65">
      <c r="A2" s="14" t="s">
        <v>26</v>
      </c>
      <c r="B2" s="7"/>
      <c r="C2" s="11">
        <f>DATE(YEAR(D2)-1,MONTH(D2),DAY(D2))</f>
        <v>42004</v>
      </c>
      <c r="D2" s="11">
        <f>Info!N6</f>
        <v>42369</v>
      </c>
      <c r="E2" s="11">
        <f t="shared" ref="E2:J2" si="0">DATE(YEAR(D2)+1,MONTH(D2),DAY(D2))</f>
        <v>42735</v>
      </c>
      <c r="F2" s="11">
        <f t="shared" si="0"/>
        <v>43100</v>
      </c>
      <c r="G2" s="11">
        <f t="shared" si="0"/>
        <v>43465</v>
      </c>
      <c r="H2" s="11">
        <f t="shared" si="0"/>
        <v>43830</v>
      </c>
      <c r="I2" s="11">
        <f t="shared" si="0"/>
        <v>44196</v>
      </c>
      <c r="J2" s="11">
        <f t="shared" si="0"/>
        <v>44561</v>
      </c>
    </row>
    <row r="4" spans="1:10" ht="15" customHeight="1" x14ac:dyDescent="0.45">
      <c r="A4" s="15" t="s">
        <v>51</v>
      </c>
    </row>
    <row r="6" spans="1:10" ht="15" customHeight="1" x14ac:dyDescent="0.45">
      <c r="A6" s="15" t="s">
        <v>38</v>
      </c>
    </row>
    <row r="7" spans="1:10" ht="15" customHeight="1" x14ac:dyDescent="0.45">
      <c r="B7" s="16" t="s">
        <v>52</v>
      </c>
      <c r="C7" s="68">
        <f>C90/C102</f>
        <v>6.3011249093448018E-2</v>
      </c>
      <c r="D7" s="68">
        <f>D90/D102</f>
        <v>4.2661447834388223E-2</v>
      </c>
      <c r="E7" s="70">
        <v>3.5000000000000003E-2</v>
      </c>
      <c r="F7" s="70">
        <v>3.5000000000000003E-2</v>
      </c>
      <c r="G7" s="70">
        <v>3.5000000000000003E-2</v>
      </c>
      <c r="H7" s="70">
        <v>3.5000000000000003E-2</v>
      </c>
      <c r="I7" s="70">
        <v>3.5000000000000003E-2</v>
      </c>
      <c r="J7" s="70">
        <v>3.5000000000000003E-2</v>
      </c>
    </row>
    <row r="8" spans="1:10" ht="15" customHeight="1" x14ac:dyDescent="0.45">
      <c r="B8" s="16" t="s">
        <v>94</v>
      </c>
      <c r="C8" s="68"/>
      <c r="D8" s="68">
        <f>D92/C92-1</f>
        <v>1.2275328764935427</v>
      </c>
      <c r="E8" s="70">
        <v>0.9</v>
      </c>
      <c r="F8" s="70">
        <v>0.7</v>
      </c>
      <c r="G8" s="70">
        <v>0.5</v>
      </c>
      <c r="H8" s="70">
        <v>0.2</v>
      </c>
      <c r="I8" s="70">
        <v>0.1</v>
      </c>
      <c r="J8" s="70">
        <v>0.06</v>
      </c>
    </row>
    <row r="9" spans="1:10" ht="15" customHeight="1" x14ac:dyDescent="0.45">
      <c r="B9" s="16" t="s">
        <v>53</v>
      </c>
      <c r="D9" s="68">
        <f>D93/C93-1</f>
        <v>-0.72109459449099589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</row>
    <row r="10" spans="1:10" ht="15" customHeight="1" x14ac:dyDescent="0.45">
      <c r="B10" s="16" t="s">
        <v>99</v>
      </c>
      <c r="C10">
        <f>C94</f>
        <v>307.041</v>
      </c>
      <c r="D10">
        <f>D94</f>
        <v>1635.9849999999999</v>
      </c>
      <c r="E10" s="65">
        <v>1500</v>
      </c>
      <c r="F10" s="65">
        <v>1200</v>
      </c>
      <c r="G10" s="65">
        <v>1000</v>
      </c>
      <c r="H10" s="65">
        <v>800</v>
      </c>
      <c r="I10" s="65">
        <v>500</v>
      </c>
      <c r="J10" s="65">
        <v>300</v>
      </c>
    </row>
    <row r="11" spans="1:10" ht="15" customHeight="1" x14ac:dyDescent="0.45">
      <c r="B11" s="16" t="s">
        <v>54</v>
      </c>
      <c r="C11" s="68">
        <f>C97/C93</f>
        <v>3.3459571760412754E-2</v>
      </c>
      <c r="D11" s="68">
        <f>D97/D93</f>
        <v>0.14582732052984135</v>
      </c>
      <c r="E11" s="70">
        <v>0.1</v>
      </c>
      <c r="F11" s="70">
        <v>0.1</v>
      </c>
      <c r="G11" s="70">
        <v>0.1</v>
      </c>
      <c r="H11" s="70">
        <v>0.1</v>
      </c>
      <c r="I11" s="70">
        <v>0.1</v>
      </c>
      <c r="J11" s="70">
        <v>0.1</v>
      </c>
    </row>
    <row r="12" spans="1:10" ht="15" customHeight="1" x14ac:dyDescent="0.45">
      <c r="B12" s="16" t="s">
        <v>55</v>
      </c>
      <c r="C12">
        <f>C98</f>
        <v>32.543999999999997</v>
      </c>
      <c r="D12">
        <f>D98</f>
        <v>50.981000000000002</v>
      </c>
      <c r="E12" s="65">
        <v>51</v>
      </c>
      <c r="F12" s="65">
        <v>51</v>
      </c>
      <c r="G12" s="65">
        <v>51</v>
      </c>
      <c r="H12" s="65">
        <v>51</v>
      </c>
      <c r="I12" s="65">
        <v>51</v>
      </c>
      <c r="J12" s="65">
        <v>51</v>
      </c>
    </row>
    <row r="14" spans="1:10" ht="15" customHeight="1" x14ac:dyDescent="0.45">
      <c r="B14" s="16" t="s">
        <v>56</v>
      </c>
      <c r="C14" s="68">
        <f>C102/C92</f>
        <v>1.8025203320535279</v>
      </c>
      <c r="D14" s="68">
        <f>D102/D92</f>
        <v>1.4418029057051591</v>
      </c>
      <c r="E14" s="70">
        <v>1</v>
      </c>
      <c r="F14" s="70">
        <v>1</v>
      </c>
      <c r="G14" s="70">
        <v>1</v>
      </c>
      <c r="H14" s="70">
        <v>1</v>
      </c>
      <c r="I14" s="70">
        <v>1</v>
      </c>
      <c r="J14" s="70">
        <v>1</v>
      </c>
    </row>
    <row r="15" spans="1:10" ht="15" customHeight="1" x14ac:dyDescent="0.45">
      <c r="B15" s="16" t="s">
        <v>91</v>
      </c>
      <c r="C15">
        <f>C103</f>
        <v>282.54399999999998</v>
      </c>
      <c r="D15">
        <f>D103</f>
        <v>561.77800000000002</v>
      </c>
      <c r="E15" s="65">
        <v>561.79999999999995</v>
      </c>
      <c r="F15" s="65">
        <v>561.79999999999995</v>
      </c>
      <c r="G15" s="65">
        <v>561.79999999999995</v>
      </c>
      <c r="H15" s="65">
        <v>561.79999999999995</v>
      </c>
      <c r="I15" s="65">
        <v>561.79999999999995</v>
      </c>
      <c r="J15" s="65">
        <v>561.79999999999995</v>
      </c>
    </row>
    <row r="16" spans="1:10" ht="15" customHeight="1" x14ac:dyDescent="0.45">
      <c r="B16" s="16" t="s">
        <v>57</v>
      </c>
      <c r="C16" s="68">
        <f>C104/C92</f>
        <v>3.0775692836653157E-2</v>
      </c>
      <c r="D16" s="68">
        <f>D104/D92</f>
        <v>2.0158654166436137E-2</v>
      </c>
      <c r="E16" s="70">
        <v>0.02</v>
      </c>
      <c r="F16" s="70">
        <v>0.02</v>
      </c>
      <c r="G16" s="70">
        <v>0.02</v>
      </c>
      <c r="H16" s="70">
        <v>0.02</v>
      </c>
      <c r="I16" s="70">
        <v>0.02</v>
      </c>
      <c r="J16" s="70">
        <v>0.02</v>
      </c>
    </row>
    <row r="18" spans="1:10" ht="15" customHeight="1" x14ac:dyDescent="0.45">
      <c r="A18" s="15" t="s">
        <v>37</v>
      </c>
    </row>
    <row r="19" spans="1:10" ht="15" customHeight="1" x14ac:dyDescent="0.45">
      <c r="B19" s="16" t="s">
        <v>60</v>
      </c>
      <c r="C19">
        <f>SUM(C91:C94)</f>
        <v>3236.8370000000004</v>
      </c>
      <c r="D19">
        <f t="shared" ref="D19" si="1">SUM(D91:D94)</f>
        <v>5606.5879999999997</v>
      </c>
    </row>
    <row r="20" spans="1:10" ht="15" customHeight="1" x14ac:dyDescent="0.45">
      <c r="B20" s="16" t="s">
        <v>61</v>
      </c>
      <c r="D20" s="68">
        <f>D68/AVERAGE(C19:D19)</f>
        <v>2.8314595306682649E-2</v>
      </c>
      <c r="E20" s="68"/>
      <c r="F20" s="68"/>
      <c r="G20" s="68"/>
      <c r="H20" s="68"/>
      <c r="I20" s="68"/>
      <c r="J20" s="68"/>
    </row>
    <row r="21" spans="1:10" ht="15" customHeight="1" x14ac:dyDescent="0.45">
      <c r="B21" s="16" t="s">
        <v>58</v>
      </c>
      <c r="C21">
        <f>SUM(C101:C103)</f>
        <v>3149.1749999999997</v>
      </c>
      <c r="D21">
        <f t="shared" ref="D21" si="2">SUM(D101:D103)</f>
        <v>5669.4340000000002</v>
      </c>
    </row>
    <row r="22" spans="1:10" ht="15" customHeight="1" x14ac:dyDescent="0.45">
      <c r="B22" s="16" t="s">
        <v>59</v>
      </c>
      <c r="D22" s="68">
        <f>D69/AVERAGE(C21:D21)</f>
        <v>-8.2384874984252048E-3</v>
      </c>
      <c r="E22" s="70">
        <v>-8.0000000000000002E-3</v>
      </c>
      <c r="F22" s="70">
        <v>-8.0000000000000002E-3</v>
      </c>
      <c r="G22" s="70">
        <v>-8.0000000000000002E-3</v>
      </c>
      <c r="H22" s="70">
        <v>-8.0000000000000002E-3</v>
      </c>
      <c r="I22" s="70">
        <v>-8.0000000000000002E-3</v>
      </c>
      <c r="J22" s="70">
        <v>-8.0000000000000002E-3</v>
      </c>
    </row>
    <row r="23" spans="1:10" ht="15" customHeight="1" x14ac:dyDescent="0.45">
      <c r="B23" s="16" t="s">
        <v>62</v>
      </c>
      <c r="D23" s="68">
        <f>D20+D22</f>
        <v>2.0076107808257443E-2</v>
      </c>
      <c r="E23" s="70">
        <v>0.02</v>
      </c>
      <c r="F23" s="70">
        <v>0.02</v>
      </c>
      <c r="G23" s="70">
        <v>0.02</v>
      </c>
      <c r="H23" s="70">
        <v>0.02</v>
      </c>
      <c r="I23" s="70">
        <v>0.02</v>
      </c>
      <c r="J23" s="70">
        <v>0.02</v>
      </c>
    </row>
    <row r="25" spans="1:10" ht="15" customHeight="1" x14ac:dyDescent="0.45">
      <c r="B25" s="16" t="s">
        <v>63</v>
      </c>
      <c r="C25" s="69">
        <f>C72/C92</f>
        <v>7.5801114977495461E-3</v>
      </c>
      <c r="D25" s="69">
        <f>D72/D92</f>
        <v>4.4355080015852999E-3</v>
      </c>
      <c r="E25" s="71">
        <v>4.4000000000000003E-3</v>
      </c>
      <c r="F25" s="71">
        <v>4.4000000000000003E-3</v>
      </c>
      <c r="G25" s="71">
        <v>4.4000000000000003E-3</v>
      </c>
      <c r="H25" s="71">
        <v>4.4000000000000003E-3</v>
      </c>
      <c r="I25" s="71">
        <v>4.4000000000000003E-3</v>
      </c>
      <c r="J25" s="71">
        <v>4.4000000000000003E-3</v>
      </c>
    </row>
    <row r="26" spans="1:10" ht="15" customHeight="1" x14ac:dyDescent="0.45">
      <c r="B26" s="16" t="s">
        <v>64</v>
      </c>
      <c r="C26" s="69">
        <f>C73/C92</f>
        <v>6.2653032736272474E-3</v>
      </c>
      <c r="D26" s="69">
        <f>D73/D92</f>
        <v>4.4075620146854753E-3</v>
      </c>
      <c r="E26" s="71">
        <v>5.4999999999999997E-3</v>
      </c>
      <c r="F26" s="71">
        <v>5.4999999999999997E-3</v>
      </c>
      <c r="G26" s="71">
        <v>5.4999999999999997E-3</v>
      </c>
      <c r="H26" s="71">
        <v>5.4999999999999997E-3</v>
      </c>
      <c r="I26" s="71">
        <v>5.4999999999999997E-3</v>
      </c>
      <c r="J26" s="71">
        <v>5.4999999999999997E-3</v>
      </c>
    </row>
    <row r="27" spans="1:10" ht="15" customHeight="1" x14ac:dyDescent="0.45">
      <c r="B27" s="16" t="s">
        <v>65</v>
      </c>
      <c r="C27" s="68">
        <f>C76/C74</f>
        <v>-1.6191631211313902</v>
      </c>
      <c r="D27" s="68">
        <f>D76/D74</f>
        <v>-1.3291014975041597</v>
      </c>
      <c r="E27" s="70">
        <v>-1</v>
      </c>
      <c r="F27" s="70">
        <v>-0.9</v>
      </c>
      <c r="G27" s="70">
        <v>-0.8</v>
      </c>
      <c r="H27" s="70">
        <v>-0.7</v>
      </c>
      <c r="I27" s="70">
        <v>-0.6</v>
      </c>
      <c r="J27" s="70">
        <v>-0.6</v>
      </c>
    </row>
    <row r="28" spans="1:10" ht="15" customHeight="1" x14ac:dyDescent="0.45">
      <c r="B28" s="16" t="s">
        <v>100</v>
      </c>
      <c r="C28" s="69">
        <f>C79/C19</f>
        <v>-6.6639129495862774E-4</v>
      </c>
      <c r="D28" s="69">
        <f>D79/D19</f>
        <v>-1.2538820401998506E-3</v>
      </c>
      <c r="E28" s="71">
        <v>-1.2999999999999999E-3</v>
      </c>
      <c r="F28" s="71">
        <v>-1.2999999999999999E-3</v>
      </c>
      <c r="G28" s="71">
        <v>-1.2999999999999999E-3</v>
      </c>
      <c r="H28" s="71">
        <v>-1.2999999999999999E-3</v>
      </c>
      <c r="I28" s="71">
        <v>-1.2999999999999999E-3</v>
      </c>
      <c r="J28" s="71">
        <v>-1.2999999999999999E-3</v>
      </c>
    </row>
    <row r="29" spans="1:10" ht="15" customHeight="1" x14ac:dyDescent="0.45">
      <c r="B29" s="16" t="s">
        <v>66</v>
      </c>
      <c r="C29">
        <f>C79</f>
        <v>-2.157</v>
      </c>
      <c r="D29">
        <f>D79</f>
        <v>-7.03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1:10" ht="15" customHeight="1" x14ac:dyDescent="0.45">
      <c r="B30" s="16" t="s">
        <v>67</v>
      </c>
      <c r="C30" s="68">
        <f>C83/C81</f>
        <v>-0.15876491170632892</v>
      </c>
      <c r="D30" s="68">
        <f>D83/D81</f>
        <v>-0.13380988432487631</v>
      </c>
      <c r="E30" s="70">
        <v>-0.2</v>
      </c>
      <c r="F30" s="70">
        <v>-0.2</v>
      </c>
      <c r="G30" s="70">
        <v>-0.2</v>
      </c>
      <c r="H30" s="70">
        <v>-0.2</v>
      </c>
      <c r="I30" s="70">
        <v>-0.2</v>
      </c>
      <c r="J30" s="70">
        <v>-0.2</v>
      </c>
    </row>
    <row r="31" spans="1:10" ht="15" customHeight="1" x14ac:dyDescent="0.45">
      <c r="B31" s="16" t="s">
        <v>84</v>
      </c>
      <c r="C31" s="70">
        <v>-0.2</v>
      </c>
      <c r="D31" s="70">
        <v>-0.2</v>
      </c>
      <c r="E31" s="70">
        <v>-0.2</v>
      </c>
      <c r="F31" s="70">
        <v>-0.2</v>
      </c>
      <c r="G31" s="70">
        <v>-0.2</v>
      </c>
      <c r="H31" s="70">
        <v>-0.2</v>
      </c>
      <c r="I31" s="70">
        <v>-0.2</v>
      </c>
      <c r="J31" s="70">
        <v>-0.2</v>
      </c>
    </row>
    <row r="33" spans="1:10" ht="15" customHeight="1" x14ac:dyDescent="0.45">
      <c r="B33" s="16" t="s">
        <v>74</v>
      </c>
      <c r="D33" s="68">
        <f>D45/C46</f>
        <v>-0.11281062067400432</v>
      </c>
      <c r="E33" s="70">
        <v>-0.115</v>
      </c>
      <c r="F33" s="70">
        <v>-0.115</v>
      </c>
      <c r="G33" s="70">
        <v>-0.115</v>
      </c>
      <c r="H33" s="70">
        <v>-0.115</v>
      </c>
      <c r="I33" s="70">
        <v>-0.115</v>
      </c>
      <c r="J33" s="70">
        <v>-0.115</v>
      </c>
    </row>
    <row r="34" spans="1:10" ht="15" customHeight="1" x14ac:dyDescent="0.45">
      <c r="B34" s="16" t="s">
        <v>75</v>
      </c>
      <c r="C34" s="69">
        <f>C44/C92</f>
        <v>2.5802561203662595E-2</v>
      </c>
      <c r="D34" s="69">
        <f>D44/D92</f>
        <v>1.4020416942833238E-2</v>
      </c>
      <c r="E34" s="71">
        <v>1.4E-2</v>
      </c>
      <c r="F34" s="71">
        <v>1.4E-2</v>
      </c>
      <c r="G34" s="71">
        <v>1.4E-2</v>
      </c>
      <c r="H34" s="71">
        <v>1.4E-2</v>
      </c>
      <c r="I34" s="71">
        <v>1.4E-2</v>
      </c>
      <c r="J34" s="71">
        <v>1.4E-2</v>
      </c>
    </row>
    <row r="35" spans="1:10" ht="15" customHeight="1" x14ac:dyDescent="0.45">
      <c r="B35" s="16" t="s">
        <v>82</v>
      </c>
      <c r="C35">
        <f>C50</f>
        <v>-2.0950000000000002</v>
      </c>
      <c r="D35">
        <f>D50</f>
        <v>-3.282</v>
      </c>
      <c r="E35" s="65">
        <v>-11.2</v>
      </c>
      <c r="F35" s="65">
        <v>-11.2</v>
      </c>
      <c r="G35" s="65">
        <v>-11.2</v>
      </c>
      <c r="H35" s="65">
        <v>-11.2</v>
      </c>
      <c r="I35" s="65">
        <v>-11.2</v>
      </c>
      <c r="J35" s="65">
        <v>-11.2</v>
      </c>
    </row>
    <row r="37" spans="1:10" ht="15" customHeight="1" x14ac:dyDescent="0.45">
      <c r="B37" s="16" t="s">
        <v>76</v>
      </c>
      <c r="C37" s="68">
        <f>C60</f>
        <v>0.37473891297255185</v>
      </c>
      <c r="D37" s="68">
        <f>D60</f>
        <v>0.37520385230591874</v>
      </c>
      <c r="E37" s="70">
        <v>0.375</v>
      </c>
      <c r="F37" s="70">
        <v>0.375</v>
      </c>
      <c r="G37" s="70">
        <v>0.375</v>
      </c>
      <c r="H37" s="70">
        <v>0.375</v>
      </c>
      <c r="I37" s="70">
        <v>0.375</v>
      </c>
      <c r="J37" s="70">
        <v>0.375</v>
      </c>
    </row>
    <row r="38" spans="1:10" ht="15" customHeight="1" x14ac:dyDescent="0.45">
      <c r="B38" s="16" t="s">
        <v>83</v>
      </c>
      <c r="C38" s="68">
        <f>C65</f>
        <v>0.28000000000000003</v>
      </c>
      <c r="D38" s="68">
        <f>D65</f>
        <v>0.13</v>
      </c>
      <c r="E38" s="70">
        <v>0.13</v>
      </c>
      <c r="F38" s="70">
        <v>0.13</v>
      </c>
      <c r="G38" s="70">
        <v>0.13</v>
      </c>
      <c r="H38" s="70">
        <v>0.13</v>
      </c>
      <c r="I38" s="70">
        <v>0.13</v>
      </c>
      <c r="J38" s="70">
        <v>0.13</v>
      </c>
    </row>
    <row r="41" spans="1:10" ht="15" customHeight="1" x14ac:dyDescent="0.45">
      <c r="A41" s="15" t="s">
        <v>69</v>
      </c>
    </row>
    <row r="42" spans="1:10" ht="15" customHeight="1" x14ac:dyDescent="0.45">
      <c r="B42" s="16" t="s">
        <v>70</v>
      </c>
    </row>
    <row r="43" spans="1:10" ht="15" customHeight="1" x14ac:dyDescent="0.45">
      <c r="B43" s="16" t="s">
        <v>71</v>
      </c>
    </row>
    <row r="44" spans="1:10" ht="15" customHeight="1" x14ac:dyDescent="0.45">
      <c r="B44" s="16" t="s">
        <v>72</v>
      </c>
      <c r="C44" s="65">
        <v>41.034999999999997</v>
      </c>
      <c r="D44" s="65">
        <v>49.667999999999999</v>
      </c>
    </row>
    <row r="45" spans="1:10" ht="15" customHeight="1" x14ac:dyDescent="0.45">
      <c r="B45" s="16" t="s">
        <v>73</v>
      </c>
      <c r="C45" s="65">
        <v>-12.125999999999999</v>
      </c>
      <c r="D45" s="65">
        <v>-14.913</v>
      </c>
    </row>
    <row r="46" spans="1:10" ht="15" customHeight="1" x14ac:dyDescent="0.45">
      <c r="B46" s="16" t="s">
        <v>105</v>
      </c>
      <c r="C46">
        <f>C95</f>
        <v>132.19499999999999</v>
      </c>
      <c r="D46">
        <f>D95</f>
        <v>165.25700000000001</v>
      </c>
    </row>
    <row r="48" spans="1:10" ht="15" customHeight="1" x14ac:dyDescent="0.45">
      <c r="B48" s="16" t="s">
        <v>78</v>
      </c>
    </row>
    <row r="49" spans="2:10" ht="15" customHeight="1" x14ac:dyDescent="0.45">
      <c r="B49" s="16" t="s">
        <v>71</v>
      </c>
    </row>
    <row r="50" spans="2:10" ht="15" customHeight="1" x14ac:dyDescent="0.45">
      <c r="B50" s="16" t="s">
        <v>81</v>
      </c>
      <c r="C50" s="65">
        <v>-2.0950000000000002</v>
      </c>
      <c r="D50" s="65">
        <f>-3.282</f>
        <v>-3.282</v>
      </c>
    </row>
    <row r="51" spans="2:10" ht="15" customHeight="1" x14ac:dyDescent="0.45">
      <c r="B51" s="16" t="s">
        <v>105</v>
      </c>
      <c r="C51">
        <f>C96</f>
        <v>34.668999999999997</v>
      </c>
      <c r="D51">
        <f>D96</f>
        <v>54.243000000000002</v>
      </c>
    </row>
    <row r="53" spans="2:10" ht="15" customHeight="1" x14ac:dyDescent="0.45">
      <c r="B53" s="16" t="s">
        <v>95</v>
      </c>
    </row>
    <row r="54" spans="2:10" ht="15" customHeight="1" x14ac:dyDescent="0.45">
      <c r="B54" s="16" t="s">
        <v>96</v>
      </c>
    </row>
    <row r="55" spans="2:10" ht="15" customHeight="1" x14ac:dyDescent="0.45">
      <c r="B55" s="16" t="s">
        <v>97</v>
      </c>
    </row>
    <row r="56" spans="2:10" ht="15" customHeight="1" x14ac:dyDescent="0.45">
      <c r="B56" s="16" t="s">
        <v>103</v>
      </c>
    </row>
    <row r="57" spans="2:10" ht="15" customHeight="1" x14ac:dyDescent="0.45">
      <c r="B57" s="16" t="s">
        <v>98</v>
      </c>
      <c r="C57">
        <f>C107</f>
        <v>462.40100000000001</v>
      </c>
      <c r="D57">
        <f>D107</f>
        <v>407.17500000000001</v>
      </c>
    </row>
    <row r="59" spans="2:10" ht="15" customHeight="1" x14ac:dyDescent="0.45">
      <c r="B59" s="16" t="s">
        <v>24</v>
      </c>
      <c r="C59">
        <f>C64/C65</f>
        <v>1371.7392857142856</v>
      </c>
      <c r="D59">
        <f>D64/D65</f>
        <v>2306.7615384615387</v>
      </c>
    </row>
    <row r="60" spans="2:10" ht="15" customHeight="1" x14ac:dyDescent="0.45">
      <c r="B60" s="16" t="s">
        <v>76</v>
      </c>
      <c r="C60" s="68">
        <f t="shared" ref="C60:D60" si="3">C59/C99</f>
        <v>0.37473891297255185</v>
      </c>
      <c r="D60" s="68">
        <f t="shared" si="3"/>
        <v>0.37520385230591874</v>
      </c>
      <c r="E60" s="68"/>
      <c r="F60" s="68"/>
      <c r="G60" s="68"/>
      <c r="H60" s="68"/>
      <c r="I60" s="68"/>
      <c r="J60" s="68"/>
    </row>
    <row r="61" spans="2:10" ht="15" customHeight="1" x14ac:dyDescent="0.45">
      <c r="B61" s="16" t="s">
        <v>77</v>
      </c>
      <c r="C61">
        <f>C107</f>
        <v>462.40100000000001</v>
      </c>
      <c r="D61">
        <f>D107</f>
        <v>407.17500000000001</v>
      </c>
    </row>
    <row r="62" spans="2:10" ht="15" customHeight="1" x14ac:dyDescent="0.45">
      <c r="B62" s="16" t="s">
        <v>43</v>
      </c>
      <c r="C62">
        <f>-C97</f>
        <v>-43.645000000000003</v>
      </c>
      <c r="D62">
        <f>-D97</f>
        <v>-53.052999999999997</v>
      </c>
    </row>
    <row r="63" spans="2:10" ht="15" customHeight="1" x14ac:dyDescent="0.45">
      <c r="B63" s="16" t="s">
        <v>78</v>
      </c>
      <c r="C63">
        <f>-C96</f>
        <v>-34.668999999999997</v>
      </c>
      <c r="D63">
        <f>-D96</f>
        <v>-54.243000000000002</v>
      </c>
    </row>
    <row r="64" spans="2:10" ht="15" customHeight="1" x14ac:dyDescent="0.45">
      <c r="B64" s="16" t="s">
        <v>79</v>
      </c>
      <c r="C64" s="65">
        <v>384.08699999999999</v>
      </c>
      <c r="D64" s="65">
        <v>299.87900000000002</v>
      </c>
    </row>
    <row r="65" spans="1:10" ht="15" customHeight="1" x14ac:dyDescent="0.45">
      <c r="B65" s="16" t="s">
        <v>80</v>
      </c>
      <c r="C65" s="70">
        <v>0.28000000000000003</v>
      </c>
      <c r="D65" s="70">
        <v>0.13</v>
      </c>
      <c r="E65" s="68"/>
      <c r="F65" s="68"/>
      <c r="G65" s="68"/>
      <c r="H65" s="68"/>
      <c r="I65" s="68"/>
      <c r="J65" s="68"/>
    </row>
    <row r="67" spans="1:10" ht="15" customHeight="1" x14ac:dyDescent="0.45">
      <c r="A67" s="66" t="s">
        <v>37</v>
      </c>
    </row>
    <row r="68" spans="1:10" ht="15" customHeight="1" x14ac:dyDescent="0.45">
      <c r="A68" s="65"/>
      <c r="B68" s="16" t="s">
        <v>27</v>
      </c>
      <c r="C68" s="65">
        <v>74.049000000000007</v>
      </c>
      <c r="D68" s="65">
        <v>125.199</v>
      </c>
    </row>
    <row r="69" spans="1:10" ht="15" customHeight="1" x14ac:dyDescent="0.45">
      <c r="A69" s="65"/>
      <c r="B69" s="16" t="s">
        <v>28</v>
      </c>
      <c r="C69" s="65">
        <v>-20.620999999999999</v>
      </c>
      <c r="D69" s="65">
        <v>-36.326000000000001</v>
      </c>
    </row>
    <row r="70" spans="1:10" ht="15" customHeight="1" x14ac:dyDescent="0.45">
      <c r="A70"/>
      <c r="B70" s="16" t="s">
        <v>29</v>
      </c>
      <c r="C70">
        <f>SUM(C68:C69)</f>
        <v>53.428000000000011</v>
      </c>
      <c r="D70">
        <f>SUM(D68:D69)</f>
        <v>88.87299999999999</v>
      </c>
      <c r="E70">
        <f>SUM(E68:E69)</f>
        <v>0</v>
      </c>
      <c r="F70">
        <f t="shared" ref="F70:J70" si="4">SUM(F68:F69)</f>
        <v>0</v>
      </c>
      <c r="G70">
        <f t="shared" si="4"/>
        <v>0</v>
      </c>
      <c r="H70">
        <f t="shared" si="4"/>
        <v>0</v>
      </c>
      <c r="I70">
        <f t="shared" si="4"/>
        <v>0</v>
      </c>
      <c r="J70">
        <f t="shared" si="4"/>
        <v>0</v>
      </c>
    </row>
    <row r="71" spans="1:10" ht="15" customHeight="1" x14ac:dyDescent="0.45">
      <c r="A71"/>
    </row>
    <row r="72" spans="1:10" ht="15" customHeight="1" x14ac:dyDescent="0.45">
      <c r="A72" s="65"/>
      <c r="B72" s="16" t="s">
        <v>30</v>
      </c>
      <c r="C72" s="65">
        <v>12.055</v>
      </c>
      <c r="D72" s="65">
        <v>15.712999999999999</v>
      </c>
    </row>
    <row r="73" spans="1:10" ht="15" customHeight="1" x14ac:dyDescent="0.45">
      <c r="A73" s="65"/>
      <c r="B73" s="16" t="s">
        <v>31</v>
      </c>
      <c r="C73" s="65">
        <f>5.122+4.842</f>
        <v>9.9639999999999986</v>
      </c>
      <c r="D73" s="65">
        <f>6.377+9.237</f>
        <v>15.614000000000001</v>
      </c>
    </row>
    <row r="74" spans="1:10" ht="15" customHeight="1" x14ac:dyDescent="0.45">
      <c r="A74"/>
      <c r="B74" s="16" t="s">
        <v>32</v>
      </c>
      <c r="C74">
        <f>SUM(C70,C72:C73)</f>
        <v>75.447000000000003</v>
      </c>
      <c r="D74">
        <f>SUM(D70,D72:D73)</f>
        <v>120.19999999999999</v>
      </c>
      <c r="E74">
        <f>SUM(E70,E72:E73)</f>
        <v>0</v>
      </c>
      <c r="F74">
        <f t="shared" ref="F74:J74" si="5">SUM(F70,F72:F73)</f>
        <v>0</v>
      </c>
      <c r="G74">
        <f t="shared" si="5"/>
        <v>0</v>
      </c>
      <c r="H74">
        <f t="shared" si="5"/>
        <v>0</v>
      </c>
      <c r="I74">
        <f t="shared" si="5"/>
        <v>0</v>
      </c>
      <c r="J74">
        <f t="shared" si="5"/>
        <v>0</v>
      </c>
    </row>
    <row r="75" spans="1:10" ht="15" customHeight="1" x14ac:dyDescent="0.45">
      <c r="A75"/>
    </row>
    <row r="76" spans="1:10" ht="15" customHeight="1" x14ac:dyDescent="0.45">
      <c r="A76" s="65"/>
      <c r="B76" s="16" t="s">
        <v>68</v>
      </c>
      <c r="C76" s="65">
        <v>-122.161</v>
      </c>
      <c r="D76" s="65">
        <f>-141.563-18.195</f>
        <v>-159.75799999999998</v>
      </c>
    </row>
    <row r="77" spans="1:10" ht="15" customHeight="1" x14ac:dyDescent="0.45">
      <c r="A77"/>
      <c r="B77" s="16" t="s">
        <v>33</v>
      </c>
      <c r="C77">
        <f>C74+C76</f>
        <v>-46.713999999999999</v>
      </c>
      <c r="D77">
        <f>D74+D76</f>
        <v>-39.557999999999993</v>
      </c>
      <c r="E77">
        <f>E74+E76</f>
        <v>0</v>
      </c>
      <c r="F77">
        <f t="shared" ref="F77:J77" si="6">F74+F76</f>
        <v>0</v>
      </c>
      <c r="G77">
        <f t="shared" si="6"/>
        <v>0</v>
      </c>
      <c r="H77">
        <f t="shared" si="6"/>
        <v>0</v>
      </c>
      <c r="I77">
        <f t="shared" si="6"/>
        <v>0</v>
      </c>
      <c r="J77">
        <f t="shared" si="6"/>
        <v>0</v>
      </c>
    </row>
    <row r="78" spans="1:10" ht="15" customHeight="1" x14ac:dyDescent="0.45">
      <c r="A78"/>
    </row>
    <row r="79" spans="1:10" ht="15" customHeight="1" x14ac:dyDescent="0.45">
      <c r="A79" s="65"/>
      <c r="B79" s="16" t="s">
        <v>93</v>
      </c>
      <c r="C79" s="65">
        <v>-2.157</v>
      </c>
      <c r="D79" s="65">
        <v>-7.03</v>
      </c>
    </row>
    <row r="80" spans="1:10" ht="15" customHeight="1" x14ac:dyDescent="0.45">
      <c r="A80" s="72"/>
      <c r="B80" s="16" t="s">
        <v>36</v>
      </c>
      <c r="C80" s="65">
        <v>0</v>
      </c>
      <c r="D80" s="72">
        <f>-1.465-8.744</f>
        <v>-10.209</v>
      </c>
    </row>
    <row r="81" spans="1:10" ht="15" customHeight="1" x14ac:dyDescent="0.45">
      <c r="A81"/>
      <c r="B81" s="16" t="s">
        <v>34</v>
      </c>
      <c r="C81">
        <f>SUM(C77,C79:C80)</f>
        <v>-48.870999999999995</v>
      </c>
      <c r="D81">
        <f t="shared" ref="D81:J81" si="7">SUM(D77,D79:D80)</f>
        <v>-56.796999999999997</v>
      </c>
      <c r="E81">
        <f t="shared" si="7"/>
        <v>0</v>
      </c>
      <c r="F81">
        <f t="shared" si="7"/>
        <v>0</v>
      </c>
      <c r="G81">
        <f t="shared" si="7"/>
        <v>0</v>
      </c>
      <c r="H81">
        <f t="shared" si="7"/>
        <v>0</v>
      </c>
      <c r="I81">
        <f t="shared" si="7"/>
        <v>0</v>
      </c>
      <c r="J81">
        <f t="shared" si="7"/>
        <v>0</v>
      </c>
    </row>
    <row r="82" spans="1:10" ht="15" customHeight="1" x14ac:dyDescent="0.45">
      <c r="A82"/>
    </row>
    <row r="83" spans="1:10" ht="15" customHeight="1" x14ac:dyDescent="0.45">
      <c r="A83" s="65"/>
      <c r="B83" s="16" t="s">
        <v>35</v>
      </c>
      <c r="C83" s="65">
        <v>7.7590000000000003</v>
      </c>
      <c r="D83" s="65">
        <v>7.6</v>
      </c>
    </row>
    <row r="84" spans="1:10" ht="15" customHeight="1" x14ac:dyDescent="0.45">
      <c r="A84"/>
      <c r="B84" s="16" t="s">
        <v>104</v>
      </c>
      <c r="C84">
        <f>C81+C83</f>
        <v>-41.111999999999995</v>
      </c>
      <c r="D84">
        <f>D81+D83</f>
        <v>-49.196999999999996</v>
      </c>
      <c r="E84">
        <f t="shared" ref="E84:J84" si="8">E81+E83</f>
        <v>0</v>
      </c>
      <c r="F84">
        <f t="shared" si="8"/>
        <v>0</v>
      </c>
      <c r="G84">
        <f t="shared" si="8"/>
        <v>0</v>
      </c>
      <c r="H84">
        <f t="shared" si="8"/>
        <v>0</v>
      </c>
      <c r="I84">
        <f t="shared" si="8"/>
        <v>0</v>
      </c>
      <c r="J84">
        <f t="shared" si="8"/>
        <v>0</v>
      </c>
    </row>
    <row r="86" spans="1:10" ht="15" customHeight="1" x14ac:dyDescent="0.45">
      <c r="B86" s="16" t="s">
        <v>102</v>
      </c>
      <c r="C86">
        <f>C84-C80*(1+C31)</f>
        <v>-41.111999999999995</v>
      </c>
      <c r="D86">
        <f t="shared" ref="D86:J86" si="9">D84-D80*(1+D31)</f>
        <v>-41.029799999999994</v>
      </c>
      <c r="E86">
        <f t="shared" si="9"/>
        <v>0</v>
      </c>
      <c r="F86">
        <f t="shared" si="9"/>
        <v>0</v>
      </c>
      <c r="G86">
        <f t="shared" si="9"/>
        <v>0</v>
      </c>
      <c r="H86">
        <f t="shared" si="9"/>
        <v>0</v>
      </c>
      <c r="I86">
        <f t="shared" si="9"/>
        <v>0</v>
      </c>
      <c r="J86">
        <f t="shared" si="9"/>
        <v>0</v>
      </c>
    </row>
    <row r="87" spans="1:10" ht="15" customHeight="1" x14ac:dyDescent="0.45">
      <c r="B87" s="16" t="s">
        <v>101</v>
      </c>
      <c r="D87" s="68">
        <f>D86/AVERAGE(C107:D107)</f>
        <v>-9.4367369844613913E-2</v>
      </c>
      <c r="E87" s="68">
        <f t="shared" ref="E87:J87" si="10">E86/AVERAGE(D107:E107)</f>
        <v>0</v>
      </c>
      <c r="F87" s="68" t="e">
        <f t="shared" si="10"/>
        <v>#DIV/0!</v>
      </c>
      <c r="G87" s="68" t="e">
        <f t="shared" si="10"/>
        <v>#DIV/0!</v>
      </c>
      <c r="H87" s="68" t="e">
        <f t="shared" si="10"/>
        <v>#DIV/0!</v>
      </c>
      <c r="I87" s="68" t="e">
        <f t="shared" si="10"/>
        <v>#DIV/0!</v>
      </c>
      <c r="J87" s="68" t="e">
        <f t="shared" si="10"/>
        <v>#DIV/0!</v>
      </c>
    </row>
    <row r="89" spans="1:10" ht="15" customHeight="1" x14ac:dyDescent="0.45">
      <c r="A89" s="15" t="s">
        <v>38</v>
      </c>
    </row>
    <row r="90" spans="1:10" ht="15" customHeight="1" x14ac:dyDescent="0.45">
      <c r="B90" s="16" t="s">
        <v>39</v>
      </c>
      <c r="C90" s="65">
        <v>180.63</v>
      </c>
      <c r="D90" s="65">
        <v>217.9</v>
      </c>
      <c r="E90">
        <f t="shared" ref="E90:J90" si="11">E7*E92</f>
        <v>235.57944199999997</v>
      </c>
      <c r="F90">
        <f t="shared" si="11"/>
        <v>400.48505139999997</v>
      </c>
      <c r="G90">
        <f t="shared" si="11"/>
        <v>600.72757709999985</v>
      </c>
      <c r="H90">
        <f t="shared" si="11"/>
        <v>720.87309251999989</v>
      </c>
      <c r="I90">
        <f t="shared" si="11"/>
        <v>792.96040177199995</v>
      </c>
      <c r="J90">
        <f t="shared" si="11"/>
        <v>840.5380258783199</v>
      </c>
    </row>
    <row r="91" spans="1:10" ht="15" customHeight="1" x14ac:dyDescent="0.45">
      <c r="B91" s="16" t="s">
        <v>88</v>
      </c>
      <c r="C91" s="65">
        <v>35.04</v>
      </c>
      <c r="D91" s="65">
        <v>64.248000000000005</v>
      </c>
    </row>
    <row r="92" spans="1:10" ht="15" customHeight="1" x14ac:dyDescent="0.45">
      <c r="B92" s="16" t="s">
        <v>89</v>
      </c>
      <c r="C92" s="65">
        <v>1590.346</v>
      </c>
      <c r="D92" s="65">
        <v>3542.5479999999998</v>
      </c>
      <c r="E92">
        <f t="shared" ref="E92:J93" si="12">(E8+1)*D92</f>
        <v>6730.8411999999989</v>
      </c>
      <c r="F92">
        <f t="shared" si="12"/>
        <v>11442.430039999997</v>
      </c>
      <c r="G92">
        <f t="shared" si="12"/>
        <v>17163.645059999995</v>
      </c>
      <c r="H92">
        <f t="shared" si="12"/>
        <v>20596.374071999995</v>
      </c>
      <c r="I92">
        <f t="shared" si="12"/>
        <v>22656.011479199995</v>
      </c>
      <c r="J92">
        <f t="shared" si="12"/>
        <v>24015.372167951995</v>
      </c>
    </row>
    <row r="93" spans="1:10" ht="15" customHeight="1" x14ac:dyDescent="0.45">
      <c r="B93" s="16" t="s">
        <v>40</v>
      </c>
      <c r="C93" s="65">
        <v>1304.4100000000001</v>
      </c>
      <c r="D93" s="65">
        <v>363.80700000000002</v>
      </c>
      <c r="E93">
        <f t="shared" si="12"/>
        <v>363.80700000000002</v>
      </c>
      <c r="F93">
        <f t="shared" si="12"/>
        <v>363.80700000000002</v>
      </c>
      <c r="G93">
        <f t="shared" si="12"/>
        <v>363.80700000000002</v>
      </c>
      <c r="H93">
        <f t="shared" si="12"/>
        <v>363.80700000000002</v>
      </c>
      <c r="I93">
        <f t="shared" si="12"/>
        <v>363.80700000000002</v>
      </c>
      <c r="J93">
        <f t="shared" si="12"/>
        <v>363.80700000000002</v>
      </c>
    </row>
    <row r="94" spans="1:10" ht="15" customHeight="1" x14ac:dyDescent="0.45">
      <c r="B94" s="16" t="s">
        <v>90</v>
      </c>
      <c r="C94" s="65">
        <v>307.041</v>
      </c>
      <c r="D94" s="65">
        <v>1635.9849999999999</v>
      </c>
      <c r="E94">
        <f>E10</f>
        <v>1500</v>
      </c>
      <c r="F94">
        <f t="shared" ref="F94:J94" si="13">F10</f>
        <v>1200</v>
      </c>
      <c r="G94">
        <f t="shared" si="13"/>
        <v>1000</v>
      </c>
      <c r="H94">
        <f t="shared" si="13"/>
        <v>800</v>
      </c>
      <c r="I94">
        <f t="shared" si="13"/>
        <v>500</v>
      </c>
      <c r="J94">
        <f t="shared" si="13"/>
        <v>300</v>
      </c>
    </row>
    <row r="95" spans="1:10" ht="15" customHeight="1" x14ac:dyDescent="0.45">
      <c r="B95" s="16" t="s">
        <v>42</v>
      </c>
      <c r="C95" s="65">
        <v>132.19499999999999</v>
      </c>
      <c r="D95" s="65">
        <v>165.25700000000001</v>
      </c>
    </row>
    <row r="96" spans="1:10" ht="15" customHeight="1" x14ac:dyDescent="0.45">
      <c r="B96" s="16" t="s">
        <v>41</v>
      </c>
      <c r="C96" s="65">
        <v>34.668999999999997</v>
      </c>
      <c r="D96" s="65">
        <v>54.243000000000002</v>
      </c>
    </row>
    <row r="97" spans="2:10" ht="15" customHeight="1" x14ac:dyDescent="0.45">
      <c r="B97" s="16" t="s">
        <v>43</v>
      </c>
      <c r="C97" s="65">
        <v>43.645000000000003</v>
      </c>
      <c r="D97" s="65">
        <v>53.052999999999997</v>
      </c>
      <c r="E97">
        <f t="shared" ref="E97:J97" si="14">E11*E93</f>
        <v>36.380700000000004</v>
      </c>
      <c r="F97">
        <f t="shared" si="14"/>
        <v>36.380700000000004</v>
      </c>
      <c r="G97">
        <f t="shared" si="14"/>
        <v>36.380700000000004</v>
      </c>
      <c r="H97">
        <f t="shared" si="14"/>
        <v>36.380700000000004</v>
      </c>
      <c r="I97">
        <f t="shared" si="14"/>
        <v>36.380700000000004</v>
      </c>
      <c r="J97">
        <f t="shared" si="14"/>
        <v>36.380700000000004</v>
      </c>
    </row>
    <row r="98" spans="2:10" ht="15" customHeight="1" x14ac:dyDescent="0.45">
      <c r="B98" s="16" t="s">
        <v>44</v>
      </c>
      <c r="C98" s="65">
        <f>18.883+13.661</f>
        <v>32.543999999999997</v>
      </c>
      <c r="D98" s="65">
        <f>(30456+20525)/1000</f>
        <v>50.981000000000002</v>
      </c>
      <c r="E98">
        <f>E12</f>
        <v>51</v>
      </c>
      <c r="F98">
        <f t="shared" ref="F98:J98" si="15">F12</f>
        <v>51</v>
      </c>
      <c r="G98">
        <f t="shared" si="15"/>
        <v>51</v>
      </c>
      <c r="H98">
        <f t="shared" si="15"/>
        <v>51</v>
      </c>
      <c r="I98">
        <f t="shared" si="15"/>
        <v>51</v>
      </c>
      <c r="J98">
        <f t="shared" si="15"/>
        <v>51</v>
      </c>
    </row>
    <row r="99" spans="2:10" ht="15" customHeight="1" x14ac:dyDescent="0.45">
      <c r="B99" s="16" t="s">
        <v>45</v>
      </c>
      <c r="C99">
        <f>SUM(C90:C98)</f>
        <v>3660.5200000000004</v>
      </c>
      <c r="D99">
        <f>SUM(D90:D98)</f>
        <v>6148.021999999999</v>
      </c>
      <c r="E99">
        <f>SUM(E90:E98)</f>
        <v>8917.6083419999977</v>
      </c>
      <c r="F99">
        <f t="shared" ref="F99:J99" si="16">SUM(F90:F98)</f>
        <v>13494.102791399999</v>
      </c>
      <c r="G99">
        <f t="shared" si="16"/>
        <v>19215.560337099996</v>
      </c>
      <c r="H99">
        <f t="shared" si="16"/>
        <v>22568.434864519997</v>
      </c>
      <c r="I99">
        <f t="shared" si="16"/>
        <v>24400.159580971998</v>
      </c>
      <c r="J99">
        <f t="shared" si="16"/>
        <v>25607.097893830316</v>
      </c>
    </row>
    <row r="101" spans="2:10" ht="15" customHeight="1" x14ac:dyDescent="0.45">
      <c r="B101" s="16" t="s">
        <v>46</v>
      </c>
      <c r="C101" s="65">
        <v>0</v>
      </c>
      <c r="D101" s="65">
        <v>0</v>
      </c>
    </row>
    <row r="102" spans="2:10" ht="15" customHeight="1" x14ac:dyDescent="0.45">
      <c r="B102" s="16" t="s">
        <v>47</v>
      </c>
      <c r="C102" s="65">
        <v>2866.6309999999999</v>
      </c>
      <c r="D102" s="65">
        <v>5107.6559999999999</v>
      </c>
    </row>
    <row r="103" spans="2:10" ht="15" customHeight="1" x14ac:dyDescent="0.45">
      <c r="B103" s="16" t="s">
        <v>91</v>
      </c>
      <c r="C103" s="65">
        <v>282.54399999999998</v>
      </c>
      <c r="D103" s="65">
        <v>561.77800000000002</v>
      </c>
    </row>
    <row r="104" spans="2:10" ht="15" customHeight="1" x14ac:dyDescent="0.45">
      <c r="B104" s="16" t="s">
        <v>92</v>
      </c>
      <c r="C104" s="65">
        <v>48.944000000000003</v>
      </c>
      <c r="D104" s="65">
        <v>71.412999999999997</v>
      </c>
    </row>
    <row r="105" spans="2:10" ht="15" customHeight="1" x14ac:dyDescent="0.45">
      <c r="B105" s="16" t="s">
        <v>48</v>
      </c>
      <c r="C105">
        <f t="shared" ref="C105:D105" si="17">SUM(C101:C104)</f>
        <v>3198.1189999999997</v>
      </c>
      <c r="D105">
        <f t="shared" si="17"/>
        <v>5740.8469999999998</v>
      </c>
      <c r="E105">
        <f>SUM(E101:E104)</f>
        <v>0</v>
      </c>
      <c r="F105">
        <f t="shared" ref="F105:J105" si="18">SUM(F101:F104)</f>
        <v>0</v>
      </c>
      <c r="G105">
        <f t="shared" si="18"/>
        <v>0</v>
      </c>
      <c r="H105">
        <f t="shared" si="18"/>
        <v>0</v>
      </c>
      <c r="I105">
        <f t="shared" si="18"/>
        <v>0</v>
      </c>
      <c r="J105">
        <f t="shared" si="18"/>
        <v>0</v>
      </c>
    </row>
    <row r="107" spans="2:10" ht="15" customHeight="1" x14ac:dyDescent="0.45">
      <c r="B107" s="16" t="s">
        <v>77</v>
      </c>
      <c r="C107" s="65">
        <v>462.40100000000001</v>
      </c>
      <c r="D107" s="65">
        <v>407.17500000000001</v>
      </c>
      <c r="E107" s="32"/>
      <c r="F107" s="32"/>
      <c r="G107" s="32"/>
      <c r="H107" s="32"/>
      <c r="I107" s="32"/>
      <c r="J107" s="32"/>
    </row>
    <row r="108" spans="2:10" ht="15" customHeight="1" x14ac:dyDescent="0.45">
      <c r="B108" s="16" t="s">
        <v>49</v>
      </c>
      <c r="C108">
        <f>C105+C107</f>
        <v>3660.5199999999995</v>
      </c>
      <c r="D108">
        <f>D105+D107</f>
        <v>6148.0219999999999</v>
      </c>
      <c r="E108">
        <f>E105+E107</f>
        <v>0</v>
      </c>
      <c r="F108">
        <f t="shared" ref="F108:J108" si="19">F105+F107</f>
        <v>0</v>
      </c>
      <c r="G108">
        <f t="shared" si="19"/>
        <v>0</v>
      </c>
      <c r="H108">
        <f t="shared" si="19"/>
        <v>0</v>
      </c>
      <c r="I108">
        <f t="shared" si="19"/>
        <v>0</v>
      </c>
      <c r="J108">
        <f t="shared" si="19"/>
        <v>0</v>
      </c>
    </row>
    <row r="110" spans="2:10" ht="15" customHeight="1" x14ac:dyDescent="0.45">
      <c r="B110" s="16" t="s">
        <v>50</v>
      </c>
      <c r="C110" s="67">
        <f>C108-C99</f>
        <v>0</v>
      </c>
      <c r="D110" s="67">
        <f t="shared" ref="D110:J110" si="20">D108-D99</f>
        <v>0</v>
      </c>
      <c r="E110" s="67">
        <f t="shared" si="20"/>
        <v>-8917.6083419999977</v>
      </c>
      <c r="F110" s="67">
        <f t="shared" si="20"/>
        <v>-13494.102791399999</v>
      </c>
      <c r="G110" s="67">
        <f t="shared" si="20"/>
        <v>-19215.560337099996</v>
      </c>
      <c r="H110" s="67">
        <f t="shared" si="20"/>
        <v>-22568.434864519997</v>
      </c>
      <c r="I110" s="67">
        <f t="shared" si="20"/>
        <v>-24400.159580971998</v>
      </c>
      <c r="J110" s="67">
        <f t="shared" si="20"/>
        <v>-25607.097893830316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Bank model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2016-07-04T15:44:08Z</cp:lastPrinted>
  <dcterms:created xsi:type="dcterms:W3CDTF">2016-02-03T14:06:14Z</dcterms:created>
  <dcterms:modified xsi:type="dcterms:W3CDTF">2017-06-15T14:41:29Z</dcterms:modified>
</cp:coreProperties>
</file>