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5"/>
  <workbookPr/>
  <mc:AlternateContent xmlns:mc="http://schemas.openxmlformats.org/markup-compatibility/2006">
    <mc:Choice Requires="x15">
      <x15ac:absPath xmlns:x15ac="http://schemas.microsoft.com/office/spreadsheetml/2010/11/ac" url="C:\Users\JonathanRugg\OneDrive - IBHero.com\Desktop\"/>
    </mc:Choice>
  </mc:AlternateContent>
  <xr:revisionPtr revIDLastSave="0" documentId="13_ncr:1_{AD8D7E43-9DDC-4381-814C-D749369CA69A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Welcome" sheetId="1" r:id="rId1"/>
    <sheet name="Info" sheetId="6" r:id="rId2"/>
    <sheet name="Model" sheetId="7" r:id="rId3"/>
  </sheets>
  <definedNames>
    <definedName name="Circswitch">Info!$N$10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_xlnm.Print_Area" localSheetId="2">Model!$A$1:$J$148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5" i="7" l="1"/>
  <c r="E98" i="7"/>
  <c r="E97" i="7"/>
  <c r="E91" i="7"/>
  <c r="E90" i="7"/>
  <c r="E45" i="7"/>
  <c r="E44" i="7"/>
  <c r="E43" i="7"/>
  <c r="D45" i="7"/>
  <c r="E41" i="7"/>
  <c r="E40" i="7"/>
  <c r="E39" i="7"/>
  <c r="E38" i="7"/>
  <c r="D41" i="7"/>
  <c r="E93" i="7"/>
  <c r="E92" i="7"/>
  <c r="E89" i="7"/>
  <c r="E88" i="7"/>
  <c r="E87" i="7"/>
  <c r="F68" i="7"/>
  <c r="F39" i="7"/>
  <c r="F62" i="7"/>
  <c r="F49" i="7"/>
  <c r="F37" i="7"/>
  <c r="F55" i="7"/>
  <c r="F51" i="7"/>
  <c r="F41" i="7"/>
  <c r="F53" i="7"/>
  <c r="F44" i="7"/>
  <c r="F59" i="7"/>
  <c r="F69" i="7"/>
  <c r="F82" i="7"/>
  <c r="F79" i="7"/>
  <c r="F83" i="7"/>
  <c r="F38" i="7"/>
  <c r="D46" i="7"/>
  <c r="F66" i="7"/>
  <c r="F67" i="7"/>
  <c r="F70" i="7"/>
  <c r="F78" i="7"/>
  <c r="F56" i="7"/>
  <c r="F72" i="7"/>
  <c r="F61" i="7"/>
  <c r="F60" i="7"/>
  <c r="F74" i="7"/>
  <c r="F45" i="7"/>
  <c r="F80" i="7"/>
  <c r="F76" i="7"/>
  <c r="F43" i="7"/>
  <c r="F57" i="7"/>
  <c r="F63" i="7"/>
  <c r="F48" i="7"/>
  <c r="F42" i="7"/>
  <c r="F47" i="7"/>
  <c r="F71" i="7"/>
  <c r="F77" i="7"/>
  <c r="F54" i="7"/>
  <c r="F81" i="7"/>
  <c r="F36" i="7"/>
  <c r="F65" i="7"/>
  <c r="F40" i="7"/>
  <c r="F58" i="7"/>
  <c r="F46" i="7"/>
  <c r="F50" i="7"/>
  <c r="F64" i="7"/>
  <c r="D42" i="7"/>
  <c r="F84" i="7"/>
  <c r="F73" i="7"/>
  <c r="F75" i="7"/>
  <c r="F52" i="7"/>
  <c r="D104" i="7" l="1"/>
  <c r="C104" i="7"/>
  <c r="D102" i="7"/>
  <c r="C102" i="7"/>
  <c r="D99" i="7"/>
  <c r="E99" i="7"/>
  <c r="E102" i="7" s="1"/>
  <c r="C99" i="7"/>
  <c r="D94" i="7"/>
  <c r="E94" i="7"/>
  <c r="C94" i="7"/>
  <c r="D82" i="7"/>
  <c r="E82" i="7"/>
  <c r="C82" i="7"/>
  <c r="D80" i="7"/>
  <c r="E80" i="7"/>
  <c r="C80" i="7"/>
  <c r="D77" i="7"/>
  <c r="E77" i="7"/>
  <c r="C77" i="7"/>
  <c r="D74" i="7"/>
  <c r="E74" i="7"/>
  <c r="C74" i="7"/>
  <c r="D71" i="7"/>
  <c r="E71" i="7"/>
  <c r="C71" i="7"/>
  <c r="D67" i="7"/>
  <c r="E67" i="7"/>
  <c r="C67" i="7"/>
  <c r="D64" i="7"/>
  <c r="E64" i="7"/>
  <c r="C64" i="7"/>
  <c r="C12" i="7"/>
  <c r="D12" i="7"/>
  <c r="D31" i="7"/>
  <c r="E31" i="7" s="1"/>
  <c r="F31" i="7" s="1"/>
  <c r="G31" i="7" s="1"/>
  <c r="H31" i="7" s="1"/>
  <c r="I31" i="7" s="1"/>
  <c r="J31" i="7" s="1"/>
  <c r="D10" i="7"/>
  <c r="C10" i="7"/>
  <c r="D23" i="7"/>
  <c r="D16" i="7"/>
  <c r="C16" i="7"/>
  <c r="D8" i="7"/>
  <c r="E8" i="7" s="1"/>
  <c r="C8" i="7"/>
  <c r="E28" i="7"/>
  <c r="F28" i="7" s="1"/>
  <c r="G28" i="7" s="1"/>
  <c r="H28" i="7" s="1"/>
  <c r="I28" i="7" s="1"/>
  <c r="J28" i="7" s="1"/>
  <c r="D35" i="7"/>
  <c r="C35" i="7"/>
  <c r="D32" i="7"/>
  <c r="C32" i="7"/>
  <c r="D30" i="7"/>
  <c r="E30" i="7" s="1"/>
  <c r="F30" i="7" s="1"/>
  <c r="G30" i="7" s="1"/>
  <c r="H30" i="7" s="1"/>
  <c r="I30" i="7" s="1"/>
  <c r="J30" i="7" s="1"/>
  <c r="D26" i="7"/>
  <c r="C26" i="7"/>
  <c r="C22" i="7"/>
  <c r="D18" i="7"/>
  <c r="C18" i="7"/>
  <c r="D13" i="7"/>
  <c r="E13" i="7" s="1"/>
  <c r="C13" i="7"/>
  <c r="D9" i="7"/>
  <c r="E9" i="7" s="1"/>
  <c r="C9" i="7"/>
  <c r="D6" i="7"/>
  <c r="C6" i="7"/>
  <c r="D3" i="7"/>
  <c r="C3" i="7" s="1"/>
  <c r="A3" i="7"/>
  <c r="A2" i="7"/>
  <c r="F98" i="7"/>
  <c r="F92" i="7"/>
  <c r="F90" i="7"/>
  <c r="F95" i="7"/>
  <c r="F94" i="7"/>
  <c r="F97" i="7"/>
  <c r="F104" i="7"/>
  <c r="F93" i="7"/>
  <c r="F102" i="7"/>
  <c r="F87" i="7"/>
  <c r="F85" i="7"/>
  <c r="F91" i="7"/>
  <c r="F100" i="7"/>
  <c r="F86" i="7"/>
  <c r="F88" i="7"/>
  <c r="F103" i="7"/>
  <c r="F96" i="7"/>
  <c r="F101" i="7"/>
  <c r="F89" i="7"/>
  <c r="F99" i="7"/>
  <c r="E104" i="7" l="1"/>
  <c r="C25" i="7"/>
  <c r="C23" i="7"/>
  <c r="E32" i="7"/>
  <c r="F32" i="7" s="1"/>
  <c r="G32" i="7" s="1"/>
  <c r="H32" i="7" s="1"/>
  <c r="I32" i="7" s="1"/>
  <c r="J32" i="7" s="1"/>
  <c r="E35" i="7"/>
  <c r="F35" i="7" s="1"/>
  <c r="G35" i="7" s="1"/>
  <c r="F13" i="7"/>
  <c r="G13" i="7" s="1"/>
  <c r="H13" i="7" s="1"/>
  <c r="I13" i="7" s="1"/>
  <c r="J13" i="7" s="1"/>
  <c r="F8" i="7"/>
  <c r="E10" i="7"/>
  <c r="E12" i="7"/>
  <c r="F12" i="7" s="1"/>
  <c r="G12" i="7" s="1"/>
  <c r="H12" i="7" s="1"/>
  <c r="I12" i="7" s="1"/>
  <c r="J12" i="7" s="1"/>
  <c r="D7" i="7"/>
  <c r="E7" i="7" s="1"/>
  <c r="D25" i="7"/>
  <c r="D22" i="7"/>
  <c r="E22" i="7" s="1"/>
  <c r="F22" i="7" s="1"/>
  <c r="G22" i="7" s="1"/>
  <c r="H22" i="7" s="1"/>
  <c r="I22" i="7" s="1"/>
  <c r="J22" i="7" s="1"/>
  <c r="E6" i="7"/>
  <c r="F6" i="7" s="1"/>
  <c r="G6" i="7" s="1"/>
  <c r="H6" i="7" s="1"/>
  <c r="I6" i="7" s="1"/>
  <c r="J6" i="7" s="1"/>
  <c r="F9" i="7"/>
  <c r="D19" i="7"/>
  <c r="E3" i="7"/>
  <c r="F3" i="7" s="1"/>
  <c r="G3" i="7" s="1"/>
  <c r="H3" i="7" s="1"/>
  <c r="I3" i="7" s="1"/>
  <c r="J3" i="7" s="1"/>
  <c r="A1" i="6"/>
  <c r="D73" i="7" l="1"/>
  <c r="C73" i="7"/>
  <c r="E19" i="7"/>
  <c r="F19" i="7" s="1"/>
  <c r="G19" i="7" s="1"/>
  <c r="H19" i="7" s="1"/>
  <c r="I19" i="7" s="1"/>
  <c r="J19" i="7" s="1"/>
  <c r="D34" i="7"/>
  <c r="F10" i="7"/>
  <c r="E25" i="7"/>
  <c r="E23" i="7"/>
  <c r="G8" i="7"/>
  <c r="D17" i="7"/>
  <c r="D20" i="7" s="1"/>
  <c r="F7" i="7"/>
  <c r="G7" i="7" s="1"/>
  <c r="H7" i="7" s="1"/>
  <c r="I7" i="7" s="1"/>
  <c r="J7" i="7" s="1"/>
  <c r="H35" i="7"/>
  <c r="G9" i="7"/>
  <c r="H9" i="7" s="1"/>
  <c r="A7" i="1"/>
  <c r="D24" i="7" l="1"/>
  <c r="D79" i="7"/>
  <c r="D27" i="7" s="1"/>
  <c r="C79" i="7"/>
  <c r="C27" i="7" s="1"/>
  <c r="C24" i="7"/>
  <c r="E20" i="7"/>
  <c r="G10" i="7"/>
  <c r="F25" i="7"/>
  <c r="G25" i="7" s="1"/>
  <c r="F23" i="7"/>
  <c r="H8" i="7"/>
  <c r="I35" i="7"/>
  <c r="I9" i="7"/>
  <c r="E27" i="7" l="1"/>
  <c r="F27" i="7" s="1"/>
  <c r="G27" i="7" s="1"/>
  <c r="H27" i="7" s="1"/>
  <c r="I27" i="7" s="1"/>
  <c r="J27" i="7" s="1"/>
  <c r="E24" i="7"/>
  <c r="F24" i="7" s="1"/>
  <c r="G24" i="7" s="1"/>
  <c r="H24" i="7" s="1"/>
  <c r="I24" i="7" s="1"/>
  <c r="J24" i="7" s="1"/>
  <c r="F20" i="7"/>
  <c r="G20" i="7" s="1"/>
  <c r="H20" i="7" s="1"/>
  <c r="H25" i="7"/>
  <c r="I25" i="7" s="1"/>
  <c r="H10" i="7"/>
  <c r="G23" i="7"/>
  <c r="I8" i="7"/>
  <c r="J35" i="7"/>
  <c r="J9" i="7"/>
  <c r="I10" i="7" l="1"/>
  <c r="J25" i="7"/>
  <c r="H23" i="7"/>
  <c r="J8" i="7"/>
  <c r="J10" i="7" l="1"/>
  <c r="I23" i="7"/>
  <c r="I20" i="7"/>
  <c r="J23" i="7" l="1"/>
  <c r="J20" i="7"/>
  <c r="C34" i="7" l="1"/>
  <c r="E34" i="7" s="1"/>
  <c r="F34" i="7" s="1"/>
  <c r="G34" i="7" s="1"/>
  <c r="H34" i="7" s="1"/>
  <c r="I34" i="7" s="1"/>
  <c r="J34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Financial Edge</author>
  </authors>
  <commentList>
    <comment ref="B70" authorId="0" shapeId="0" xr:uid="{D0711BB6-17B2-4B04-AF5A-FE57A6D10E54}">
      <text>
        <r>
          <rPr>
            <b/>
            <sz val="9"/>
            <color indexed="81"/>
            <rFont val="Tahoma"/>
            <family val="2"/>
          </rPr>
          <t>Financial Edge:</t>
        </r>
        <r>
          <rPr>
            <sz val="9"/>
            <color indexed="81"/>
            <rFont val="Tahoma"/>
            <family val="2"/>
          </rPr>
          <t xml:space="preserve">
comprises net trading income / net income from FVTPL instruments / other revenue</t>
        </r>
      </text>
    </comment>
  </commentList>
</comments>
</file>

<file path=xl/sharedStrings.xml><?xml version="1.0" encoding="utf-8"?>
<sst xmlns="http://schemas.openxmlformats.org/spreadsheetml/2006/main" count="145" uniqueCount="130">
  <si>
    <t>Bank Modeling</t>
  </si>
  <si>
    <t>This document is for training purposes only. Financial Edge accepts no responsibility or liability for any other purpose or usage.</t>
  </si>
  <si>
    <t>www.fe.training</t>
  </si>
  <si>
    <t>Features</t>
  </si>
  <si>
    <t>Model Details</t>
  </si>
  <si>
    <t>◦</t>
  </si>
  <si>
    <t>Bank model</t>
  </si>
  <si>
    <t>Company name</t>
  </si>
  <si>
    <t>Generic Bank</t>
  </si>
  <si>
    <t>Date</t>
  </si>
  <si>
    <t>Currency</t>
  </si>
  <si>
    <t>USD</t>
  </si>
  <si>
    <t>Units</t>
  </si>
  <si>
    <t>Millions</t>
  </si>
  <si>
    <t>Analyst Name</t>
  </si>
  <si>
    <t>Firstname Lastname</t>
  </si>
  <si>
    <t>Circular Switch</t>
  </si>
  <si>
    <t>Tab Structure</t>
  </si>
  <si>
    <t>Formatting</t>
  </si>
  <si>
    <t>Tab name here</t>
  </si>
  <si>
    <t>Tab description here</t>
  </si>
  <si>
    <t>Input</t>
  </si>
  <si>
    <t>Hard coded</t>
  </si>
  <si>
    <t>Formulas</t>
  </si>
  <si>
    <t>Hist.</t>
  </si>
  <si>
    <t>Proj.</t>
  </si>
  <si>
    <t>Balance sheet assumptions</t>
  </si>
  <si>
    <t>Cash and balances at central banks % of customer deposits</t>
  </si>
  <si>
    <t>Loans and advances to customers % growth</t>
  </si>
  <si>
    <t>Available-for-sale financial assets (FVOCI)</t>
  </si>
  <si>
    <t>Held to maturity investment securities amount</t>
  </si>
  <si>
    <t>Deferred tax assets</t>
  </si>
  <si>
    <t>Customer deposits % loans and advances to customers</t>
  </si>
  <si>
    <t>Repurchase agreements</t>
  </si>
  <si>
    <t>Income statement assumptions</t>
  </si>
  <si>
    <t>Interest earning assets</t>
  </si>
  <si>
    <t>Return on average interest earning assets</t>
  </si>
  <si>
    <t>Interest bearing liabilities</t>
  </si>
  <si>
    <t>Cost of average interest bearing liabilities %</t>
  </si>
  <si>
    <t>Net interest margin %</t>
  </si>
  <si>
    <t>Net fee and commission income % loans and advances to customers</t>
  </si>
  <si>
    <t>Other operating income % loans &amp; advances to customers</t>
  </si>
  <si>
    <t>Cost / income ratio</t>
  </si>
  <si>
    <t>Credit impairment charges % interest earning assets</t>
  </si>
  <si>
    <t>Non-recurring items amount</t>
  </si>
  <si>
    <t>Effective tax rate</t>
  </si>
  <si>
    <t>Marginal tax rate</t>
  </si>
  <si>
    <t>Depreciation % of beginning PP&amp;E</t>
  </si>
  <si>
    <t>Capex % of beginning PP&amp;E</t>
  </si>
  <si>
    <t>Amortization amount</t>
  </si>
  <si>
    <t>Risk weighted assets % total assets</t>
  </si>
  <si>
    <t>Tier 1 capital ratio</t>
  </si>
  <si>
    <t>Calculations</t>
  </si>
  <si>
    <t>Beginning PP&amp;E</t>
  </si>
  <si>
    <t>Capex</t>
  </si>
  <si>
    <t>Depreciation</t>
  </si>
  <si>
    <t>Ending PP&amp;E</t>
  </si>
  <si>
    <t>Beginning intangibles</t>
  </si>
  <si>
    <t>Amortization</t>
  </si>
  <si>
    <t>Ending intangibles</t>
  </si>
  <si>
    <t>Beginning shareholders' equity</t>
  </si>
  <si>
    <t>Net income</t>
  </si>
  <si>
    <t>(Dividends) / capital contribution</t>
  </si>
  <si>
    <t>Ending shareholders' equity</t>
  </si>
  <si>
    <t>Risk weighted assets</t>
  </si>
  <si>
    <t>Shareholders' equity</t>
  </si>
  <si>
    <t>Intangibles</t>
  </si>
  <si>
    <t>Goodwill</t>
  </si>
  <si>
    <t>Estimated common equity tier 1</t>
  </si>
  <si>
    <t>Estimated common equity tier 1 ratio</t>
  </si>
  <si>
    <t>Income statement</t>
  </si>
  <si>
    <t>Interest and similar income</t>
  </si>
  <si>
    <t>Interest and similar expense</t>
  </si>
  <si>
    <t>Net interest income</t>
  </si>
  <si>
    <t>Provision for credit losses</t>
  </si>
  <si>
    <t>Net interest income after provision for credit losses</t>
  </si>
  <si>
    <t>Net fee and commission income</t>
  </si>
  <si>
    <t>Other operating income</t>
  </si>
  <si>
    <t>Total income</t>
  </si>
  <si>
    <t>Operating expenses</t>
  </si>
  <si>
    <t>Profit before tax from operating activities</t>
  </si>
  <si>
    <t>Non-recurring items</t>
  </si>
  <si>
    <t>Profit before tax</t>
  </si>
  <si>
    <t>Taxation</t>
  </si>
  <si>
    <t>Recurring net income</t>
  </si>
  <si>
    <t>Balance sheet</t>
  </si>
  <si>
    <t>Cash and balances at central banks</t>
  </si>
  <si>
    <t>Loans and advances to banks</t>
  </si>
  <si>
    <t>Loans and advances to customers</t>
  </si>
  <si>
    <t>Held to maturity investment securities</t>
  </si>
  <si>
    <t>Property, plant &amp; equipment</t>
  </si>
  <si>
    <t>Total assets</t>
  </si>
  <si>
    <t>Deposits from banks</t>
  </si>
  <si>
    <t>Customer deposits</t>
  </si>
  <si>
    <t>Total liabilities</t>
  </si>
  <si>
    <t>Total liabilities and equity</t>
  </si>
  <si>
    <t>Check</t>
  </si>
  <si>
    <t>Dividend discount model</t>
  </si>
  <si>
    <t>Cost of equity</t>
  </si>
  <si>
    <t>Long-term growth rate</t>
  </si>
  <si>
    <t>Dividends / (capital contribution)</t>
  </si>
  <si>
    <t>Terminal value</t>
  </si>
  <si>
    <t>Year count</t>
  </si>
  <si>
    <t>Discount factor</t>
  </si>
  <si>
    <t>Present value</t>
  </si>
  <si>
    <t>Sum of present value</t>
  </si>
  <si>
    <t>PV of terminal value</t>
  </si>
  <si>
    <t>Implied equity market value</t>
  </si>
  <si>
    <t>Tangible book value of equity</t>
  </si>
  <si>
    <t>Implied equity market value / tangible book value</t>
  </si>
  <si>
    <t>Ratios</t>
  </si>
  <si>
    <t>Tangible Equity</t>
  </si>
  <si>
    <t>Profitability</t>
  </si>
  <si>
    <t>Return on Tangible Equity (RoTE)</t>
  </si>
  <si>
    <t>Return on Equity (ROE)</t>
  </si>
  <si>
    <t>Net Interest Margin (NIM)</t>
  </si>
  <si>
    <t>Efficiency</t>
  </si>
  <si>
    <t>Cost‑to‑Income Ratio (C/I)</t>
  </si>
  <si>
    <t>Funding &amp; liquidity</t>
  </si>
  <si>
    <t>Loan‑to‑Deposit Ratio (LDR)</t>
  </si>
  <si>
    <t>HQLA Liquidity Proxy (% of Deposits)</t>
  </si>
  <si>
    <t>Asset quality</t>
  </si>
  <si>
    <t>Loan Loss / Cost of Risk Ratio (bps of Loans)</t>
  </si>
  <si>
    <t>Capital</t>
  </si>
  <si>
    <t>Common Equity Tier 1 (CET1) Ratio</t>
  </si>
  <si>
    <t>Tangible Equity / Total Assets</t>
  </si>
  <si>
    <t>Valuation</t>
  </si>
  <si>
    <t>Non‑interest Income Share of Total Income</t>
  </si>
  <si>
    <t>Price / Tangible Book (Implied)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</si>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</sst>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#,##0.0_);\(#,##0.0\)\,0.0_);@_)"/>
    <numFmt numFmtId="168" formatCode="#,##0.0\ \x_);\(#,##0.0\ \x\);"/>
    <numFmt numFmtId="169" formatCode="#,##0.0_);\(#,##0.0\);0.0_);@_)"/>
    <numFmt numFmtId="170" formatCode="#,##0.0\ \x_);\(#,##0.0\ \x\)"/>
    <numFmt numFmtId="171" formatCode="#,##0.0%_);\(#,##0.0%\)"/>
  </numFmts>
  <fonts count="39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u/>
      <sz val="11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85393"/>
      <name val="Calibri"/>
      <family val="2"/>
      <scheme val="minor"/>
    </font>
    <font>
      <u/>
      <sz val="9"/>
      <color rgb="FF085393"/>
      <name val="Calibri"/>
      <family val="2"/>
      <scheme val="minor"/>
    </font>
    <font>
      <sz val="12"/>
      <color rgb="FF16326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85393"/>
        <bgColor indexed="64"/>
      </patternFill>
    </fill>
    <fill>
      <patternFill patternType="solid">
        <fgColor rgb="FFF0F8F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0">
    <xf numFmtId="169" fontId="0" fillId="0" borderId="0"/>
    <xf numFmtId="0" fontId="7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4" applyNumberFormat="0" applyAlignment="0" applyProtection="0"/>
    <xf numFmtId="0" fontId="19" fillId="9" borderId="5" applyNumberFormat="0" applyAlignment="0" applyProtection="0"/>
    <xf numFmtId="0" fontId="20" fillId="9" borderId="4" applyNumberFormat="0" applyAlignment="0" applyProtection="0"/>
    <xf numFmtId="0" fontId="21" fillId="0" borderId="6" applyNumberFormat="0" applyFill="0" applyAlignment="0" applyProtection="0"/>
    <xf numFmtId="0" fontId="22" fillId="10" borderId="7" applyNumberFormat="0" applyAlignment="0" applyProtection="0"/>
    <xf numFmtId="0" fontId="23" fillId="0" borderId="0" applyNumberFormat="0" applyFill="0" applyBorder="0" applyAlignment="0" applyProtection="0"/>
    <xf numFmtId="0" fontId="10" fillId="11" borderId="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35" borderId="0" applyNumberFormat="0" applyBorder="0" applyAlignment="0" applyProtection="0"/>
    <xf numFmtId="0" fontId="31" fillId="2" borderId="0" applyNumberFormat="0" applyBorder="0" applyAlignment="0" applyProtection="0">
      <alignment horizontal="left"/>
    </xf>
    <xf numFmtId="0" fontId="9" fillId="36" borderId="0" applyNumberFormat="0" applyBorder="0" applyAlignment="0" applyProtection="0">
      <alignment horizontal="left"/>
    </xf>
    <xf numFmtId="0" fontId="5" fillId="0" borderId="0" applyNumberFormat="0" applyFill="0" applyBorder="0" applyAlignment="0" applyProtection="0">
      <alignment horizontal="left" vertical="center"/>
    </xf>
    <xf numFmtId="0" fontId="3" fillId="4" borderId="0" applyNumberFormat="0" applyFont="0" applyBorder="0" applyAlignment="0" applyProtection="0">
      <alignment vertical="top"/>
    </xf>
    <xf numFmtId="166" fontId="28" fillId="36" borderId="0" applyBorder="0" applyProtection="0">
      <alignment horizontal="center"/>
    </xf>
    <xf numFmtId="167" fontId="27" fillId="2" borderId="0" applyNumberFormat="0" applyBorder="0" applyProtection="0">
      <alignment horizontal="center"/>
    </xf>
    <xf numFmtId="166" fontId="29" fillId="0" borderId="0" applyFont="0" applyFill="0" applyBorder="0" applyAlignment="0" applyProtection="0"/>
    <xf numFmtId="170" fontId="10" fillId="0" borderId="0" applyFont="0" applyFill="0" applyBorder="0" applyAlignment="0" applyProtection="0"/>
    <xf numFmtId="171" fontId="29" fillId="2" borderId="0" applyFont="0" applyFill="0" applyBorder="0" applyAlignment="0" applyProtection="0"/>
    <xf numFmtId="167" fontId="30" fillId="2" borderId="0" applyNumberFormat="0" applyFill="0" applyBorder="0" applyAlignment="0" applyProtection="0"/>
    <xf numFmtId="169" fontId="32" fillId="0" borderId="0" applyNumberFormat="0" applyFill="0" applyBorder="0" applyAlignment="0" applyProtection="0"/>
    <xf numFmtId="168" fontId="30" fillId="37" borderId="10" applyNumberFormat="0" applyAlignment="0" applyProtection="0">
      <protection locked="0"/>
    </xf>
  </cellStyleXfs>
  <cellXfs count="62">
    <xf numFmtId="169" fontId="0" fillId="0" borderId="0" xfId="0"/>
    <xf numFmtId="169" fontId="3" fillId="4" borderId="0" xfId="51" applyNumberFormat="1" applyFont="1" applyAlignment="1"/>
    <xf numFmtId="169" fontId="3" fillId="4" borderId="0" xfId="51" applyNumberFormat="1" applyFont="1" applyAlignment="1">
      <alignment horizontal="left" vertical="top"/>
    </xf>
    <xf numFmtId="169" fontId="3" fillId="3" borderId="0" xfId="0" applyFont="1" applyFill="1"/>
    <xf numFmtId="167" fontId="5" fillId="0" borderId="0" xfId="50" applyNumberFormat="1">
      <alignment horizontal="left" vertical="center"/>
    </xf>
    <xf numFmtId="169" fontId="3" fillId="0" borderId="0" xfId="0" applyFont="1" applyAlignment="1">
      <alignment vertical="top"/>
    </xf>
    <xf numFmtId="169" fontId="3" fillId="0" borderId="0" xfId="0" applyFont="1"/>
    <xf numFmtId="169" fontId="5" fillId="0" borderId="0" xfId="0" applyFont="1" applyAlignment="1">
      <alignment vertical="center"/>
    </xf>
    <xf numFmtId="169" fontId="6" fillId="0" borderId="0" xfId="0" applyFont="1" applyAlignment="1">
      <alignment vertical="center" wrapText="1"/>
    </xf>
    <xf numFmtId="169" fontId="4" fillId="0" borderId="0" xfId="0" applyFont="1" applyAlignment="1">
      <alignment horizontal="center" vertical="top"/>
    </xf>
    <xf numFmtId="169" fontId="26" fillId="0" borderId="0" xfId="0" applyFont="1"/>
    <xf numFmtId="167" fontId="30" fillId="0" borderId="0" xfId="57" applyFill="1" applyBorder="1" applyAlignment="1">
      <alignment vertical="top"/>
    </xf>
    <xf numFmtId="167" fontId="3" fillId="4" borderId="0" xfId="51" applyNumberFormat="1" applyFont="1" applyAlignment="1">
      <alignment horizontal="left" vertical="top"/>
    </xf>
    <xf numFmtId="167" fontId="4" fillId="4" borderId="0" xfId="51" applyNumberFormat="1" applyFont="1" applyAlignment="1">
      <alignment horizontal="center" vertical="top"/>
    </xf>
    <xf numFmtId="167" fontId="3" fillId="4" borderId="0" xfId="51" applyNumberFormat="1" applyFont="1" applyAlignment="1"/>
    <xf numFmtId="167" fontId="6" fillId="4" borderId="0" xfId="51" applyNumberFormat="1" applyFont="1" applyAlignment="1">
      <alignment vertical="center" wrapText="1"/>
    </xf>
    <xf numFmtId="167" fontId="3" fillId="4" borderId="0" xfId="51" applyNumberFormat="1" applyFont="1" applyAlignment="1">
      <alignment vertical="top"/>
    </xf>
    <xf numFmtId="167" fontId="8" fillId="4" borderId="0" xfId="51" applyNumberFormat="1" applyFont="1" applyAlignment="1">
      <alignment vertical="center" wrapText="1"/>
    </xf>
    <xf numFmtId="167" fontId="30" fillId="37" borderId="10" xfId="59" applyNumberFormat="1">
      <protection locked="0"/>
    </xf>
    <xf numFmtId="167" fontId="3" fillId="0" borderId="0" xfId="51" applyNumberFormat="1" applyFont="1" applyFill="1" applyAlignment="1"/>
    <xf numFmtId="169" fontId="0" fillId="4" borderId="0" xfId="51" applyNumberFormat="1" applyFont="1" applyAlignment="1"/>
    <xf numFmtId="169" fontId="3" fillId="4" borderId="0" xfId="51" applyNumberFormat="1" applyFont="1" applyAlignment="1">
      <alignment vertical="top"/>
    </xf>
    <xf numFmtId="169" fontId="5" fillId="4" borderId="0" xfId="51" applyNumberFormat="1" applyFont="1" applyAlignment="1">
      <alignment vertical="center"/>
    </xf>
    <xf numFmtId="169" fontId="5" fillId="0" borderId="0" xfId="50" applyNumberFormat="1" applyFill="1">
      <alignment horizontal="left" vertical="center"/>
    </xf>
    <xf numFmtId="169" fontId="3" fillId="4" borderId="11" xfId="51" applyNumberFormat="1" applyFont="1" applyBorder="1" applyAlignment="1">
      <alignment vertical="top"/>
    </xf>
    <xf numFmtId="169" fontId="3" fillId="4" borderId="0" xfId="51" applyNumberFormat="1" applyFont="1" applyAlignment="1">
      <alignment vertical="top" wrapText="1"/>
    </xf>
    <xf numFmtId="169" fontId="29" fillId="4" borderId="0" xfId="51" applyNumberFormat="1" applyFont="1" applyAlignment="1">
      <alignment horizontal="center" vertical="top"/>
    </xf>
    <xf numFmtId="167" fontId="29" fillId="4" borderId="0" xfId="51" applyNumberFormat="1" applyFont="1" applyAlignment="1">
      <alignment horizontal="center" vertical="top"/>
    </xf>
    <xf numFmtId="169" fontId="29" fillId="4" borderId="11" xfId="51" applyNumberFormat="1" applyFont="1" applyBorder="1" applyAlignment="1">
      <alignment vertical="top"/>
    </xf>
    <xf numFmtId="169" fontId="1" fillId="4" borderId="0" xfId="51" applyNumberFormat="1" applyFont="1" applyAlignment="1">
      <alignment horizontal="center" vertical="top"/>
    </xf>
    <xf numFmtId="169" fontId="1" fillId="4" borderId="11" xfId="51" applyNumberFormat="1" applyFont="1" applyBorder="1" applyAlignment="1">
      <alignment vertical="top"/>
    </xf>
    <xf numFmtId="169" fontId="1" fillId="4" borderId="11" xfId="51" applyNumberFormat="1" applyFont="1" applyBorder="1" applyAlignment="1">
      <alignment horizontal="center" vertical="top"/>
    </xf>
    <xf numFmtId="169" fontId="1" fillId="4" borderId="11" xfId="51" applyNumberFormat="1" applyFont="1" applyBorder="1" applyAlignment="1"/>
    <xf numFmtId="169" fontId="33" fillId="4" borderId="11" xfId="51" applyNumberFormat="1" applyFont="1" applyBorder="1" applyAlignment="1">
      <alignment vertical="center" wrapText="1"/>
    </xf>
    <xf numFmtId="169" fontId="31" fillId="2" borderId="0" xfId="48" applyNumberFormat="1" applyAlignment="1"/>
    <xf numFmtId="169" fontId="9" fillId="36" borderId="0" xfId="49" applyNumberFormat="1" applyAlignment="1"/>
    <xf numFmtId="169" fontId="5" fillId="4" borderId="0" xfId="50" applyNumberFormat="1" applyFill="1" applyAlignment="1"/>
    <xf numFmtId="169" fontId="29" fillId="4" borderId="0" xfId="51" applyNumberFormat="1" applyFont="1" applyAlignment="1"/>
    <xf numFmtId="169" fontId="27" fillId="2" borderId="0" xfId="48" applyNumberFormat="1" applyFont="1" applyAlignment="1"/>
    <xf numFmtId="169" fontId="27" fillId="36" borderId="0" xfId="49" applyNumberFormat="1" applyFont="1" applyAlignment="1"/>
    <xf numFmtId="169" fontId="0" fillId="36" borderId="0" xfId="0" applyFill="1"/>
    <xf numFmtId="167" fontId="5" fillId="2" borderId="0" xfId="50" applyNumberFormat="1" applyFill="1">
      <alignment horizontal="left" vertical="center"/>
    </xf>
    <xf numFmtId="169" fontId="0" fillId="2" borderId="0" xfId="0" applyFill="1"/>
    <xf numFmtId="166" fontId="27" fillId="36" borderId="0" xfId="54" applyFont="1" applyFill="1" applyAlignment="1"/>
    <xf numFmtId="171" fontId="0" fillId="0" borderId="0" xfId="56" applyFont="1" applyFill="1"/>
    <xf numFmtId="171" fontId="30" fillId="37" borderId="10" xfId="59" applyNumberFormat="1" applyProtection="1"/>
    <xf numFmtId="169" fontId="30" fillId="37" borderId="10" xfId="59" applyNumberFormat="1" applyProtection="1"/>
    <xf numFmtId="171" fontId="30" fillId="37" borderId="10" xfId="56" applyFont="1" applyFill="1" applyBorder="1" applyProtection="1"/>
    <xf numFmtId="171" fontId="30" fillId="0" borderId="0" xfId="57" applyNumberFormat="1" applyFill="1"/>
    <xf numFmtId="169" fontId="30" fillId="0" borderId="0" xfId="57" applyNumberFormat="1" applyFill="1"/>
    <xf numFmtId="167" fontId="36" fillId="0" borderId="0" xfId="50" applyNumberFormat="1" applyFont="1">
      <alignment horizontal="left" vertical="center"/>
    </xf>
    <xf numFmtId="167" fontId="5" fillId="0" borderId="0" xfId="50" applyNumberFormat="1" applyFill="1">
      <alignment horizontal="left" vertical="center"/>
    </xf>
    <xf numFmtId="167" fontId="35" fillId="4" borderId="0" xfId="51" applyNumberFormat="1" applyFont="1" applyBorder="1" applyAlignment="1">
      <alignment horizontal="center" vertical="center" wrapText="1"/>
    </xf>
    <xf numFmtId="167" fontId="34" fillId="4" borderId="0" xfId="51" applyNumberFormat="1" applyFont="1" applyAlignment="1">
      <alignment horizontal="center" vertical="center" wrapText="1"/>
    </xf>
    <xf numFmtId="167" fontId="31" fillId="2" borderId="0" xfId="48" applyNumberFormat="1" applyAlignment="1">
      <alignment horizontal="center"/>
    </xf>
    <xf numFmtId="167" fontId="3" fillId="4" borderId="0" xfId="51" applyNumberFormat="1" applyFont="1" applyAlignment="1">
      <alignment horizontal="left" vertical="top"/>
    </xf>
    <xf numFmtId="167" fontId="31" fillId="36" borderId="0" xfId="49" applyNumberFormat="1" applyFont="1" applyAlignment="1">
      <alignment horizontal="center" vertical="center"/>
    </xf>
    <xf numFmtId="169" fontId="0" fillId="4" borderId="0" xfId="51" applyNumberFormat="1" applyFont="1" applyAlignment="1"/>
    <xf numFmtId="169" fontId="5" fillId="4" borderId="0" xfId="50" applyNumberFormat="1" applyFill="1" applyAlignment="1">
      <alignment horizontal="left"/>
    </xf>
    <xf numFmtId="169" fontId="0" fillId="4" borderId="0" xfId="51" applyNumberFormat="1" applyFont="1" applyAlignment="1">
      <alignment horizontal="left"/>
    </xf>
    <xf numFmtId="169" fontId="5" fillId="4" borderId="0" xfId="50" applyNumberFormat="1" applyFill="1" applyAlignment="1">
      <alignment horizontal="left" vertical="center"/>
    </xf>
    <xf numFmtId="166" fontId="0" fillId="4" borderId="0" xfId="54" applyFont="1" applyFill="1" applyAlignment="1">
      <alignment horizontal="left"/>
    </xf>
  </cellXfs>
  <cellStyles count="60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Calculation" xfId="17" builtinId="22" hidden="1"/>
    <cellStyle name="Check Cell" xfId="19" builtinId="23" hidden="1"/>
    <cellStyle name="Column Heading" xfId="53" xr:uid="{00000000-0005-0000-0000-00002D000000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yperlink" xfId="1" builtinId="8" hidden="1" customBuiltin="1"/>
    <cellStyle name="Hyperlink" xfId="58" builtinId="8" customBuiltin="1"/>
    <cellStyle name="Input" xfId="15" builtinId="20" hidden="1"/>
    <cellStyle name="Input" xfId="59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cent" xfId="6" builtinId="5" hidden="1"/>
    <cellStyle name="Percent" xfId="56" builtinId="5" customBuiltin="1"/>
    <cellStyle name="Primary Title" xfId="48" xr:uid="{00000000-0005-0000-0000-00003A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085393"/>
      <color rgb="FF163260"/>
      <color rgb="FFF0F8FE"/>
      <color rgb="FFDB7D6A"/>
      <color rgb="FF1A1A1A"/>
      <color rgb="FFDBEEFD"/>
      <color rgb="FFBBDEFB"/>
      <color rgb="FF0000FF"/>
      <color rgb="FFEBF1FB"/>
      <color rgb="FFD3E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1035337</xdr:rowOff>
    </xdr:from>
    <xdr:to>
      <xdr:col>9</xdr:col>
      <xdr:colOff>457200</xdr:colOff>
      <xdr:row>0</xdr:row>
      <xdr:rowOff>1534327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609850" y="1035337"/>
          <a:ext cx="3629025" cy="4989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2049779</xdr:colOff>
      <xdr:row>0</xdr:row>
      <xdr:rowOff>169337</xdr:rowOff>
    </xdr:from>
    <xdr:to>
      <xdr:col>16</xdr:col>
      <xdr:colOff>142798</xdr:colOff>
      <xdr:row>0</xdr:row>
      <xdr:rowOff>436378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8517254" y="169337"/>
          <a:ext cx="321869" cy="2670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16193</xdr:colOff>
      <xdr:row>0</xdr:row>
      <xdr:rowOff>132636</xdr:rowOff>
    </xdr:from>
    <xdr:to>
      <xdr:col>1</xdr:col>
      <xdr:colOff>2461022</xdr:colOff>
      <xdr:row>0</xdr:row>
      <xdr:rowOff>464670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0523F527-5377-432B-A15E-0F7FE2222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5731" y="132636"/>
          <a:ext cx="2444829" cy="3320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New FE Brand">
      <a:dk1>
        <a:srgbClr val="1A1A1A"/>
      </a:dk1>
      <a:lt1>
        <a:srgbClr val="FFFFFF"/>
      </a:lt1>
      <a:dk2>
        <a:srgbClr val="163260"/>
      </a:dk2>
      <a:lt2>
        <a:srgbClr val="F2F2F2"/>
      </a:lt2>
      <a:accent1>
        <a:srgbClr val="444863"/>
      </a:accent1>
      <a:accent2>
        <a:srgbClr val="788F9D"/>
      </a:accent2>
      <a:accent3>
        <a:srgbClr val="8CB78A"/>
      </a:accent3>
      <a:accent4>
        <a:srgbClr val="CC7C89"/>
      </a:accent4>
      <a:accent5>
        <a:srgbClr val="DB7D6A"/>
      </a:accent5>
      <a:accent6>
        <a:srgbClr val="959595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showGridLines="0" tabSelected="1" zoomScaleNormal="100" workbookViewId="0">
      <selection sqref="A1:N1"/>
    </sheetView>
  </sheetViews>
  <sheetFormatPr defaultColWidth="9.140625" defaultRowHeight="14.25"/>
  <cols>
    <col min="1" max="1" width="9.85546875" customWidth="1"/>
    <col min="2" max="13" width="9.28515625" customWidth="1"/>
    <col min="14" max="14" width="9.85546875" customWidth="1"/>
    <col min="15" max="19" width="9.140625" customWidth="1"/>
  </cols>
  <sheetData>
    <row r="1" spans="1:14" s="10" customFormat="1" ht="189.75" customHeight="1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s="5" customFormat="1" ht="75" customHeight="1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s="6" customFormat="1" ht="7.5" customHeight="1">
      <c r="B3" s="7"/>
      <c r="C3" s="7"/>
      <c r="F3" s="8"/>
      <c r="G3" s="8"/>
      <c r="H3" s="8"/>
      <c r="I3" s="8"/>
      <c r="J3" s="8"/>
      <c r="K3" s="8"/>
    </row>
    <row r="4" spans="1:14" s="6" customFormat="1" ht="15" customHeight="1">
      <c r="A4" s="12"/>
      <c r="B4" s="13"/>
      <c r="C4" s="55"/>
      <c r="D4" s="55"/>
      <c r="E4" s="14"/>
      <c r="F4" s="15"/>
      <c r="G4" s="15"/>
      <c r="H4" s="15"/>
      <c r="I4" s="15"/>
      <c r="J4" s="15"/>
      <c r="K4" s="15"/>
      <c r="L4" s="14"/>
      <c r="M4" s="14"/>
      <c r="N4" s="14"/>
    </row>
    <row r="5" spans="1:14" s="6" customFormat="1" ht="15" customHeight="1">
      <c r="A5" s="53" t="s">
        <v>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1:14" s="6" customFormat="1" ht="15" customHeight="1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</row>
    <row r="7" spans="1:14" s="6" customFormat="1" ht="15" customHeight="1">
      <c r="A7" s="53" t="str">
        <f ca="1">"© "&amp;YEAR(TODAY())&amp;" Financial Edge Training"</f>
        <v>© 2026 Financial Edge Training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4" s="6" customFormat="1" ht="15" customHeight="1">
      <c r="A8" s="52" t="s">
        <v>2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pans="1:14" s="6" customFormat="1" ht="15" customHeight="1" thickBot="1">
      <c r="A9" s="30"/>
      <c r="B9" s="31"/>
      <c r="C9" s="30"/>
      <c r="D9" s="30"/>
      <c r="E9" s="32"/>
      <c r="F9" s="33"/>
      <c r="G9" s="33"/>
      <c r="H9" s="33"/>
      <c r="I9" s="33"/>
      <c r="J9" s="33"/>
      <c r="K9" s="33"/>
      <c r="L9" s="32"/>
      <c r="M9" s="32"/>
      <c r="N9" s="32"/>
    </row>
  </sheetData>
  <mergeCells count="6">
    <mergeCell ref="A8:N8"/>
    <mergeCell ref="A1:N1"/>
    <mergeCell ref="C4:D4"/>
    <mergeCell ref="A2:N2"/>
    <mergeCell ref="A5:N6"/>
    <mergeCell ref="A7:N7"/>
  </mergeCells>
  <hyperlinks>
    <hyperlink ref="A8" r:id="rId1" xr:uid="{862FB886-0E77-43B0-A664-3C4707117648}"/>
  </hyperlinks>
  <pageMargins left="0.7" right="0.7" top="0.75" bottom="0.75" header="0.3" footer="0.3"/>
  <pageSetup paperSize="9" scale="99" orientation="landscape" verticalDpi="1200" r:id="rId2"/>
  <headerFooter>
    <oddHeader xml:space="preserve">&amp;R&amp;10&amp;F 
&amp;A
</oddHeader>
    <oddFooter>&amp;L&amp;10© 2025&amp;C&amp;10Page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9"/>
  <sheetViews>
    <sheetView showGridLines="0" zoomScaleNormal="100" workbookViewId="0"/>
  </sheetViews>
  <sheetFormatPr defaultColWidth="9.140625" defaultRowHeight="14.25"/>
  <cols>
    <col min="1" max="1" width="1.42578125" customWidth="1"/>
    <col min="2" max="2" width="2.85546875" customWidth="1"/>
    <col min="3" max="3" width="13.28515625" customWidth="1"/>
    <col min="4" max="4" width="2.85546875" customWidth="1"/>
    <col min="5" max="7" width="1.42578125" customWidth="1"/>
    <col min="8" max="8" width="2.85546875" customWidth="1"/>
    <col min="9" max="9" width="42.7109375" customWidth="1"/>
    <col min="10" max="11" width="1.42578125" customWidth="1"/>
    <col min="12" max="12" width="15.5703125" customWidth="1"/>
    <col min="13" max="14" width="1.42578125" customWidth="1"/>
    <col min="15" max="15" width="2.85546875" customWidth="1"/>
    <col min="16" max="16" width="32.5703125" customWidth="1"/>
    <col min="17" max="17" width="2.85546875" customWidth="1"/>
    <col min="18" max="18" width="1.42578125" customWidth="1"/>
  </cols>
  <sheetData>
    <row r="1" spans="1:18" ht="45" customHeight="1">
      <c r="A1" s="34" t="str">
        <f>Welcome!A2</f>
        <v>Bank Modeling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30" customHeight="1">
      <c r="A2" s="35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s="3" customFormat="1" ht="7.5" customHeight="1"/>
    <row r="4" spans="1:18" s="3" customFormat="1" ht="22.5" customHeight="1">
      <c r="A4" s="1"/>
      <c r="B4" s="36" t="s">
        <v>3</v>
      </c>
      <c r="C4" s="20"/>
      <c r="D4" s="20"/>
      <c r="E4" s="20"/>
      <c r="F4" s="20"/>
      <c r="G4" s="20"/>
      <c r="H4" s="20"/>
      <c r="I4" s="20"/>
      <c r="K4" s="1"/>
      <c r="L4" s="58" t="s">
        <v>4</v>
      </c>
      <c r="M4" s="58"/>
      <c r="N4" s="58"/>
      <c r="O4" s="58"/>
      <c r="P4" s="58"/>
      <c r="Q4" s="20"/>
      <c r="R4" s="15"/>
    </row>
    <row r="5" spans="1:18" s="3" customFormat="1" ht="15" customHeight="1">
      <c r="A5" s="2"/>
      <c r="B5" s="29" t="s">
        <v>5</v>
      </c>
      <c r="C5" s="20" t="s">
        <v>6</v>
      </c>
      <c r="D5" s="20"/>
      <c r="E5" s="20"/>
      <c r="F5" s="20"/>
      <c r="G5" s="20"/>
      <c r="H5" s="20"/>
      <c r="I5" s="20"/>
      <c r="K5" s="1"/>
      <c r="L5" s="37" t="s">
        <v>7</v>
      </c>
      <c r="M5" s="20"/>
      <c r="N5" s="57" t="s">
        <v>8</v>
      </c>
      <c r="O5" s="57"/>
      <c r="P5" s="57"/>
      <c r="Q5" s="57"/>
      <c r="R5" s="15"/>
    </row>
    <row r="6" spans="1:18" s="3" customFormat="1" ht="15" customHeight="1">
      <c r="A6" s="25"/>
      <c r="B6" s="29"/>
      <c r="C6" s="20"/>
      <c r="D6" s="20"/>
      <c r="E6" s="20"/>
      <c r="F6" s="20"/>
      <c r="G6" s="20"/>
      <c r="H6" s="20"/>
      <c r="I6" s="20"/>
      <c r="K6" s="2"/>
      <c r="L6" s="37" t="s">
        <v>9</v>
      </c>
      <c r="M6" s="20"/>
      <c r="N6" s="61">
        <v>55153</v>
      </c>
      <c r="O6" s="61"/>
      <c r="P6" s="61"/>
      <c r="Q6" s="61"/>
      <c r="R6" s="15"/>
    </row>
    <row r="7" spans="1:18" s="3" customFormat="1" ht="15" customHeight="1">
      <c r="A7" s="21"/>
      <c r="B7" s="29"/>
      <c r="C7" s="20"/>
      <c r="D7" s="20"/>
      <c r="E7" s="20"/>
      <c r="F7" s="20"/>
      <c r="G7" s="20"/>
      <c r="H7" s="20"/>
      <c r="I7" s="20"/>
      <c r="K7" s="25"/>
      <c r="L7" s="37" t="s">
        <v>10</v>
      </c>
      <c r="M7" s="20"/>
      <c r="N7" s="57" t="s">
        <v>11</v>
      </c>
      <c r="O7" s="57"/>
      <c r="P7" s="57"/>
      <c r="Q7" s="57"/>
      <c r="R7" s="15"/>
    </row>
    <row r="8" spans="1:18" s="3" customFormat="1" ht="15" customHeight="1">
      <c r="A8" s="21"/>
      <c r="B8" s="26"/>
      <c r="C8" s="20"/>
      <c r="D8" s="20"/>
      <c r="E8" s="20"/>
      <c r="F8" s="20"/>
      <c r="G8" s="20"/>
      <c r="H8" s="20"/>
      <c r="I8" s="20"/>
      <c r="K8" s="21"/>
      <c r="L8" s="37" t="s">
        <v>12</v>
      </c>
      <c r="M8" s="20"/>
      <c r="N8" s="57" t="s">
        <v>13</v>
      </c>
      <c r="O8" s="57"/>
      <c r="P8" s="57"/>
      <c r="Q8" s="57"/>
      <c r="R8" s="15"/>
    </row>
    <row r="9" spans="1:18" s="3" customFormat="1" ht="15" customHeight="1">
      <c r="A9" s="16"/>
      <c r="B9" s="27"/>
      <c r="C9" s="20"/>
      <c r="D9" s="20"/>
      <c r="E9" s="20"/>
      <c r="F9" s="20"/>
      <c r="G9" s="20"/>
      <c r="H9" s="20"/>
      <c r="I9" s="20"/>
      <c r="K9" s="21"/>
      <c r="L9" s="37" t="s">
        <v>14</v>
      </c>
      <c r="M9" s="20"/>
      <c r="N9" s="57" t="s">
        <v>15</v>
      </c>
      <c r="O9" s="57"/>
      <c r="P9" s="57"/>
      <c r="Q9" s="57"/>
      <c r="R9" s="15"/>
    </row>
    <row r="10" spans="1:18" s="3" customFormat="1" ht="15" customHeight="1">
      <c r="A10" s="14"/>
      <c r="B10" s="14"/>
      <c r="C10" s="20"/>
      <c r="D10" s="20"/>
      <c r="E10" s="20"/>
      <c r="F10" s="20"/>
      <c r="G10" s="20"/>
      <c r="H10" s="20"/>
      <c r="I10" s="20"/>
      <c r="K10" s="21"/>
      <c r="L10" s="37" t="s">
        <v>16</v>
      </c>
      <c r="M10" s="20"/>
      <c r="N10" s="59">
        <v>1</v>
      </c>
      <c r="O10" s="59"/>
      <c r="P10" s="59"/>
      <c r="Q10" s="59"/>
      <c r="R10" s="17"/>
    </row>
    <row r="11" spans="1:18" s="3" customFormat="1" ht="15" customHeight="1" thickBot="1">
      <c r="A11" s="24"/>
      <c r="B11" s="24"/>
      <c r="C11" s="24"/>
      <c r="D11" s="24"/>
      <c r="E11" s="24"/>
      <c r="F11" s="24"/>
      <c r="G11" s="24"/>
      <c r="H11" s="24"/>
      <c r="I11" s="24"/>
      <c r="K11" s="24"/>
      <c r="L11" s="28"/>
      <c r="M11" s="28"/>
      <c r="N11" s="28"/>
      <c r="O11" s="28"/>
      <c r="P11" s="28"/>
      <c r="Q11" s="28"/>
      <c r="R11" s="24"/>
    </row>
    <row r="12" spans="1:18" s="3" customFormat="1" ht="7.5" customHeight="1">
      <c r="K12" s="8"/>
      <c r="L12" s="8"/>
      <c r="M12" s="8"/>
      <c r="N12" s="8"/>
      <c r="O12" s="8"/>
      <c r="P12" s="8"/>
      <c r="Q12" s="8"/>
      <c r="R12" s="8"/>
    </row>
    <row r="13" spans="1:18" s="3" customFormat="1" ht="22.5" customHeight="1">
      <c r="A13" s="20"/>
      <c r="B13" s="36" t="s">
        <v>17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N13" s="1"/>
      <c r="O13" s="60" t="s">
        <v>18</v>
      </c>
      <c r="P13" s="60"/>
      <c r="Q13" s="60"/>
      <c r="R13" s="22"/>
    </row>
    <row r="14" spans="1:18" s="3" customFormat="1" ht="15" customHeight="1">
      <c r="A14" s="21"/>
      <c r="B14" s="20" t="s">
        <v>19</v>
      </c>
      <c r="C14" s="20"/>
      <c r="D14" s="20" t="s">
        <v>20</v>
      </c>
      <c r="E14" s="20"/>
      <c r="F14" s="20"/>
      <c r="G14" s="20"/>
      <c r="H14" s="20"/>
      <c r="I14" s="20"/>
      <c r="J14" s="20"/>
      <c r="K14" s="20"/>
      <c r="L14" s="20"/>
      <c r="N14" s="2"/>
      <c r="O14" s="9"/>
      <c r="P14" s="5"/>
      <c r="Q14" s="5"/>
      <c r="R14" s="21"/>
    </row>
    <row r="15" spans="1:18" s="3" customFormat="1" ht="15" customHeight="1">
      <c r="A15" s="21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N15" s="25"/>
      <c r="O15" s="9"/>
      <c r="P15" s="18" t="s">
        <v>21</v>
      </c>
      <c r="Q15" s="5"/>
      <c r="R15" s="21"/>
    </row>
    <row r="16" spans="1:18" s="3" customFormat="1" ht="15" customHeight="1">
      <c r="A16" s="21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N16" s="21"/>
      <c r="O16" s="9"/>
      <c r="P16" s="11" t="s">
        <v>22</v>
      </c>
      <c r="Q16" s="5"/>
      <c r="R16" s="21"/>
    </row>
    <row r="17" spans="1:18" s="3" customFormat="1" ht="15" customHeight="1">
      <c r="A17" s="21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N17" s="21"/>
      <c r="O17" s="9"/>
      <c r="P17" t="s">
        <v>23</v>
      </c>
      <c r="Q17" s="5"/>
      <c r="R17" s="21"/>
    </row>
    <row r="18" spans="1:18" s="3" customFormat="1" ht="15" customHeight="1">
      <c r="A18" s="14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N18" s="14"/>
      <c r="O18" s="19"/>
      <c r="P18" s="19"/>
      <c r="Q18" s="19"/>
      <c r="R18" s="14"/>
    </row>
    <row r="19" spans="1:18" ht="14.65" thickBo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N19" s="24"/>
      <c r="O19" s="24"/>
      <c r="P19" s="24"/>
      <c r="Q19" s="24"/>
      <c r="R19" s="24"/>
    </row>
  </sheetData>
  <mergeCells count="14">
    <mergeCell ref="L4:P4"/>
    <mergeCell ref="N10:Q10"/>
    <mergeCell ref="O13:Q13"/>
    <mergeCell ref="N5:Q5"/>
    <mergeCell ref="N6:Q6"/>
    <mergeCell ref="N7:Q7"/>
    <mergeCell ref="N8:Q8"/>
    <mergeCell ref="N9:Q9"/>
    <mergeCell ref="B16:C16"/>
    <mergeCell ref="B17:C17"/>
    <mergeCell ref="B18:C18"/>
    <mergeCell ref="D16:L16"/>
    <mergeCell ref="D17:L17"/>
    <mergeCell ref="D18:L18"/>
  </mergeCells>
  <pageMargins left="0.7" right="0.7" top="0.75" bottom="0.75" header="0.3" footer="0.3"/>
  <pageSetup paperSize="9" scale="99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C9131-8A09-4FF1-BF22-40F0FA1F548D}">
  <sheetPr>
    <pageSetUpPr fitToPage="1"/>
  </sheetPr>
  <dimension ref="A1:Q148"/>
  <sheetViews>
    <sheetView zoomScaleNormal="100" workbookViewId="0">
      <pane xSplit="2" ySplit="3" topLeftCell="C4" activePane="bottomRight" state="frozen"/>
      <selection pane="bottomRight"/>
      <selection pane="bottomLeft" activeCell="A4" sqref="A4"/>
      <selection pane="topRight" activeCell="C1" sqref="C1"/>
    </sheetView>
  </sheetViews>
  <sheetFormatPr defaultColWidth="9.140625" defaultRowHeight="15" customHeight="1"/>
  <cols>
    <col min="1" max="1" width="1.5703125" style="4" customWidth="1"/>
    <col min="2" max="2" width="55.42578125" bestFit="1" customWidth="1"/>
    <col min="3" max="10" width="11.5703125" customWidth="1"/>
    <col min="11" max="12" width="9.140625" customWidth="1"/>
  </cols>
  <sheetData>
    <row r="1" spans="1:17" ht="45.6" customHeight="1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7" ht="45" customHeight="1">
      <c r="A2" s="34" t="str">
        <f>Welcome!A2</f>
        <v>Bank Modeling</v>
      </c>
      <c r="B2" s="38"/>
      <c r="C2" s="38" t="s">
        <v>24</v>
      </c>
      <c r="D2" s="38" t="s">
        <v>24</v>
      </c>
      <c r="E2" s="38" t="s">
        <v>25</v>
      </c>
      <c r="F2" s="38" t="s">
        <v>25</v>
      </c>
      <c r="G2" s="38" t="s">
        <v>25</v>
      </c>
      <c r="H2" s="38" t="s">
        <v>25</v>
      </c>
      <c r="I2" s="38" t="s">
        <v>25</v>
      </c>
      <c r="J2" s="38" t="s">
        <v>25</v>
      </c>
      <c r="K2" s="42"/>
      <c r="L2" s="42"/>
      <c r="M2" s="42"/>
      <c r="N2" s="42"/>
      <c r="O2" s="42"/>
      <c r="P2" s="42"/>
      <c r="Q2" s="42"/>
    </row>
    <row r="3" spans="1:17" ht="30" customHeight="1">
      <c r="A3" s="35" t="str">
        <f>Info!N5</f>
        <v>Generic Bank</v>
      </c>
      <c r="B3" s="39"/>
      <c r="C3" s="43">
        <f>DATE(YEAR(D3)-1,MONTH(D3),DAY(D3))</f>
        <v>54788</v>
      </c>
      <c r="D3" s="43">
        <f>Info!N6</f>
        <v>55153</v>
      </c>
      <c r="E3" s="43">
        <f>DATE(YEAR(D3)+1,MONTH(D3),DAY(D3))</f>
        <v>55518</v>
      </c>
      <c r="F3" s="43">
        <f>DATE(YEAR(E3)+1,MONTH(E3),DAY(E3))</f>
        <v>55884</v>
      </c>
      <c r="G3" s="43">
        <f t="shared" ref="G3:J3" si="0">DATE(YEAR(F3)+1,MONTH(F3),DAY(F3))</f>
        <v>56249</v>
      </c>
      <c r="H3" s="43">
        <f t="shared" si="0"/>
        <v>56614</v>
      </c>
      <c r="I3" s="43">
        <f t="shared" si="0"/>
        <v>56979</v>
      </c>
      <c r="J3" s="43">
        <f t="shared" si="0"/>
        <v>57345</v>
      </c>
      <c r="K3" s="40"/>
      <c r="L3" s="40"/>
      <c r="M3" s="40"/>
      <c r="N3" s="40"/>
      <c r="O3" s="40"/>
      <c r="P3" s="40"/>
      <c r="Q3" s="40"/>
    </row>
    <row r="5" spans="1:17" ht="15" customHeight="1">
      <c r="A5" s="4" t="s">
        <v>26</v>
      </c>
    </row>
    <row r="6" spans="1:17" ht="15" customHeight="1">
      <c r="B6" t="s">
        <v>27</v>
      </c>
      <c r="C6" s="44">
        <f>C85/C97</f>
        <v>7.2413793103448282E-2</v>
      </c>
      <c r="D6" s="44">
        <f>D85/D97</f>
        <v>7.1428571428571425E-2</v>
      </c>
      <c r="E6" s="45">
        <f>ROUND(AVERAGE(C6:D6),3)</f>
        <v>7.1999999999999995E-2</v>
      </c>
      <c r="F6" s="45">
        <f>E6</f>
        <v>7.1999999999999995E-2</v>
      </c>
      <c r="G6" s="45">
        <f t="shared" ref="G6:J6" si="1">F6</f>
        <v>7.1999999999999995E-2</v>
      </c>
      <c r="H6" s="45">
        <f t="shared" si="1"/>
        <v>7.1999999999999995E-2</v>
      </c>
      <c r="I6" s="45">
        <f t="shared" si="1"/>
        <v>7.1999999999999995E-2</v>
      </c>
      <c r="J6" s="45">
        <f t="shared" si="1"/>
        <v>7.1999999999999995E-2</v>
      </c>
    </row>
    <row r="7" spans="1:17" ht="15" customHeight="1">
      <c r="A7" s="23"/>
      <c r="B7" t="s">
        <v>28</v>
      </c>
      <c r="C7" s="44"/>
      <c r="D7" s="44">
        <f>D87/C87-1</f>
        <v>1.379310344827589E-2</v>
      </c>
      <c r="E7" s="45">
        <f t="shared" ref="E7" si="2">ROUND(AVERAGE(C7:D7),3)</f>
        <v>1.4E-2</v>
      </c>
      <c r="F7" s="45">
        <f t="shared" ref="F7:J7" si="3">E7</f>
        <v>1.4E-2</v>
      </c>
      <c r="G7" s="45">
        <f t="shared" si="3"/>
        <v>1.4E-2</v>
      </c>
      <c r="H7" s="45">
        <f t="shared" si="3"/>
        <v>1.4E-2</v>
      </c>
      <c r="I7" s="45">
        <f t="shared" si="3"/>
        <v>1.4E-2</v>
      </c>
      <c r="J7" s="45">
        <f t="shared" si="3"/>
        <v>1.4E-2</v>
      </c>
    </row>
    <row r="8" spans="1:17" ht="15" customHeight="1">
      <c r="B8" t="s">
        <v>29</v>
      </c>
      <c r="C8">
        <f>C88</f>
        <v>360</v>
      </c>
      <c r="D8">
        <f>D88</f>
        <v>375</v>
      </c>
      <c r="E8" s="46">
        <f>D8</f>
        <v>375</v>
      </c>
      <c r="F8" s="46">
        <f t="shared" ref="F8:J8" si="4">E8</f>
        <v>375</v>
      </c>
      <c r="G8" s="46">
        <f t="shared" si="4"/>
        <v>375</v>
      </c>
      <c r="H8" s="46">
        <f t="shared" si="4"/>
        <v>375</v>
      </c>
      <c r="I8" s="46">
        <f t="shared" si="4"/>
        <v>375</v>
      </c>
      <c r="J8" s="46">
        <f t="shared" si="4"/>
        <v>375</v>
      </c>
    </row>
    <row r="9" spans="1:17" ht="15" customHeight="1">
      <c r="B9" t="s">
        <v>30</v>
      </c>
      <c r="C9">
        <f>C89</f>
        <v>90</v>
      </c>
      <c r="D9">
        <f>D89</f>
        <v>103</v>
      </c>
      <c r="E9" s="46">
        <f>D9</f>
        <v>103</v>
      </c>
      <c r="F9" s="46">
        <f t="shared" ref="F9:J10" si="5">E9</f>
        <v>103</v>
      </c>
      <c r="G9" s="46">
        <f t="shared" si="5"/>
        <v>103</v>
      </c>
      <c r="H9" s="46">
        <f t="shared" si="5"/>
        <v>103</v>
      </c>
      <c r="I9" s="46">
        <f t="shared" si="5"/>
        <v>103</v>
      </c>
      <c r="J9" s="46">
        <f t="shared" si="5"/>
        <v>103</v>
      </c>
    </row>
    <row r="10" spans="1:17" ht="15" customHeight="1">
      <c r="B10" t="s">
        <v>31</v>
      </c>
      <c r="C10">
        <f>C93</f>
        <v>8</v>
      </c>
      <c r="D10">
        <f>D93</f>
        <v>9</v>
      </c>
      <c r="E10" s="46">
        <f>ROUND(AVERAGE(C10:D10),3)</f>
        <v>8.5</v>
      </c>
      <c r="F10" s="46">
        <f>E10</f>
        <v>8.5</v>
      </c>
      <c r="G10" s="46">
        <f t="shared" si="5"/>
        <v>8.5</v>
      </c>
      <c r="H10" s="46">
        <f t="shared" si="5"/>
        <v>8.5</v>
      </c>
      <c r="I10" s="46">
        <f t="shared" si="5"/>
        <v>8.5</v>
      </c>
      <c r="J10" s="46">
        <f t="shared" si="5"/>
        <v>8.5</v>
      </c>
    </row>
    <row r="12" spans="1:17" ht="15" customHeight="1">
      <c r="B12" t="s">
        <v>32</v>
      </c>
      <c r="C12" s="44">
        <f>C97/C87</f>
        <v>1.3333333333333333</v>
      </c>
      <c r="D12" s="44">
        <f>D97/D87</f>
        <v>1.3333333333333333</v>
      </c>
      <c r="E12" s="45">
        <f>ROUND(AVERAGE(C12:D12),3)</f>
        <v>1.333</v>
      </c>
      <c r="F12" s="45">
        <f>E12</f>
        <v>1.333</v>
      </c>
      <c r="G12" s="45">
        <f t="shared" ref="G12:J12" si="6">F12</f>
        <v>1.333</v>
      </c>
      <c r="H12" s="45">
        <f t="shared" si="6"/>
        <v>1.333</v>
      </c>
      <c r="I12" s="45">
        <f t="shared" si="6"/>
        <v>1.333</v>
      </c>
      <c r="J12" s="45">
        <f t="shared" si="6"/>
        <v>1.333</v>
      </c>
    </row>
    <row r="13" spans="1:17" ht="15" customHeight="1">
      <c r="B13" t="s">
        <v>33</v>
      </c>
      <c r="C13">
        <f>C98</f>
        <v>630</v>
      </c>
      <c r="D13">
        <f>D98</f>
        <v>639</v>
      </c>
      <c r="E13" s="46">
        <f>D13</f>
        <v>639</v>
      </c>
      <c r="F13" s="46">
        <f t="shared" ref="F13:J13" si="7">E13</f>
        <v>639</v>
      </c>
      <c r="G13" s="46">
        <f t="shared" si="7"/>
        <v>639</v>
      </c>
      <c r="H13" s="46">
        <f t="shared" si="7"/>
        <v>639</v>
      </c>
      <c r="I13" s="46">
        <f t="shared" si="7"/>
        <v>639</v>
      </c>
      <c r="J13" s="46">
        <f t="shared" si="7"/>
        <v>639</v>
      </c>
    </row>
    <row r="15" spans="1:17" ht="15" customHeight="1">
      <c r="A15" s="4" t="s">
        <v>34</v>
      </c>
    </row>
    <row r="16" spans="1:17" ht="15" customHeight="1">
      <c r="B16" t="s">
        <v>35</v>
      </c>
      <c r="C16">
        <f>SUM(C85:C89)</f>
        <v>3550</v>
      </c>
      <c r="D16">
        <f t="shared" ref="D16" si="8">SUM(D85:D89)</f>
        <v>3588</v>
      </c>
    </row>
    <row r="17" spans="2:10" ht="15" customHeight="1">
      <c r="B17" t="s">
        <v>36</v>
      </c>
      <c r="D17" s="44">
        <f>D62/AVERAGE(C16:D16)</f>
        <v>4.5110675259176239E-2</v>
      </c>
      <c r="E17" s="44"/>
      <c r="F17" s="44"/>
      <c r="G17" s="44"/>
      <c r="H17" s="44"/>
      <c r="I17" s="44"/>
      <c r="J17" s="44"/>
    </row>
    <row r="18" spans="2:10" ht="15" customHeight="1">
      <c r="B18" t="s">
        <v>37</v>
      </c>
      <c r="C18">
        <f>SUM(C96:C98)</f>
        <v>3530</v>
      </c>
      <c r="D18">
        <f>SUM(D96:D98)</f>
        <v>3579</v>
      </c>
    </row>
    <row r="19" spans="2:10" ht="15" customHeight="1">
      <c r="B19" t="s">
        <v>38</v>
      </c>
      <c r="D19" s="44">
        <f>D63/AVERAGE(C18:D18)</f>
        <v>-3.0102686735124489E-2</v>
      </c>
      <c r="E19" s="45">
        <f>D19</f>
        <v>-3.0102686735124489E-2</v>
      </c>
      <c r="F19" s="45">
        <f t="shared" ref="F19:J19" si="9">E19</f>
        <v>-3.0102686735124489E-2</v>
      </c>
      <c r="G19" s="45">
        <f t="shared" si="9"/>
        <v>-3.0102686735124489E-2</v>
      </c>
      <c r="H19" s="45">
        <f t="shared" si="9"/>
        <v>-3.0102686735124489E-2</v>
      </c>
      <c r="I19" s="45">
        <f t="shared" si="9"/>
        <v>-3.0102686735124489E-2</v>
      </c>
      <c r="J19" s="45">
        <f t="shared" si="9"/>
        <v>-3.0102686735124489E-2</v>
      </c>
    </row>
    <row r="20" spans="2:10" ht="15" customHeight="1">
      <c r="B20" t="s">
        <v>39</v>
      </c>
      <c r="D20" s="44">
        <f>SUM(D17,D19)</f>
        <v>1.500798852405175E-2</v>
      </c>
      <c r="E20" s="45">
        <f>D20</f>
        <v>1.500798852405175E-2</v>
      </c>
      <c r="F20" s="45">
        <f>E20-0.05%</f>
        <v>1.4507988524051749E-2</v>
      </c>
      <c r="G20" s="45">
        <f t="shared" ref="G20:J20" si="10">F20</f>
        <v>1.4507988524051749E-2</v>
      </c>
      <c r="H20" s="45">
        <f>G20-0.05%</f>
        <v>1.4007988524051749E-2</v>
      </c>
      <c r="I20" s="45">
        <f t="shared" si="10"/>
        <v>1.4007988524051749E-2</v>
      </c>
      <c r="J20" s="45">
        <f t="shared" si="10"/>
        <v>1.4007988524051749E-2</v>
      </c>
    </row>
    <row r="22" spans="2:10" ht="15" customHeight="1">
      <c r="B22" t="s">
        <v>40</v>
      </c>
      <c r="C22" s="44">
        <f>C69/C87</f>
        <v>3.908045977011494E-3</v>
      </c>
      <c r="D22" s="44">
        <f>D69/D87</f>
        <v>3.9455782312925163E-3</v>
      </c>
      <c r="E22" s="45">
        <f>ROUND(AVERAGE(C22:D22),3)</f>
        <v>4.0000000000000001E-3</v>
      </c>
      <c r="F22" s="45">
        <f>E22</f>
        <v>4.0000000000000001E-3</v>
      </c>
      <c r="G22" s="45">
        <f t="shared" ref="G22:J22" si="11">F22</f>
        <v>4.0000000000000001E-3</v>
      </c>
      <c r="H22" s="45">
        <f t="shared" si="11"/>
        <v>4.0000000000000001E-3</v>
      </c>
      <c r="I22" s="45">
        <f t="shared" si="11"/>
        <v>4.0000000000000001E-3</v>
      </c>
      <c r="J22" s="45">
        <f t="shared" si="11"/>
        <v>4.0000000000000001E-3</v>
      </c>
    </row>
    <row r="23" spans="2:10" ht="15" customHeight="1">
      <c r="B23" t="s">
        <v>41</v>
      </c>
      <c r="C23" s="44">
        <f>C70/C87</f>
        <v>4.827586206896552E-3</v>
      </c>
      <c r="D23" s="44">
        <f>D70/D87</f>
        <v>4.9886621315192742E-3</v>
      </c>
      <c r="E23" s="47">
        <f>ROUND(AVERAGE(C23:D23),4)</f>
        <v>4.8999999999999998E-3</v>
      </c>
      <c r="F23" s="47">
        <f t="shared" ref="F23:J23" si="12">ROUND(AVERAGE(D23:E23),4)</f>
        <v>4.8999999999999998E-3</v>
      </c>
      <c r="G23" s="47">
        <f t="shared" si="12"/>
        <v>4.8999999999999998E-3</v>
      </c>
      <c r="H23" s="47">
        <f t="shared" si="12"/>
        <v>4.8999999999999998E-3</v>
      </c>
      <c r="I23" s="47">
        <f t="shared" si="12"/>
        <v>4.8999999999999998E-3</v>
      </c>
      <c r="J23" s="47">
        <f t="shared" si="12"/>
        <v>4.8999999999999998E-3</v>
      </c>
    </row>
    <row r="24" spans="2:10" ht="15" customHeight="1">
      <c r="B24" t="s">
        <v>42</v>
      </c>
      <c r="C24" s="44">
        <f>C73/C71</f>
        <v>-0.6</v>
      </c>
      <c r="D24" s="44">
        <f>D73/D71</f>
        <v>-0.6</v>
      </c>
      <c r="E24" s="45">
        <f>ROUND(AVERAGE(C24:D24),3)</f>
        <v>-0.6</v>
      </c>
      <c r="F24" s="45">
        <f t="shared" ref="F24:J27" si="13">E24</f>
        <v>-0.6</v>
      </c>
      <c r="G24" s="45">
        <f t="shared" si="13"/>
        <v>-0.6</v>
      </c>
      <c r="H24" s="45">
        <f t="shared" si="13"/>
        <v>-0.6</v>
      </c>
      <c r="I24" s="45">
        <f t="shared" si="13"/>
        <v>-0.6</v>
      </c>
      <c r="J24" s="45">
        <f t="shared" si="13"/>
        <v>-0.6</v>
      </c>
    </row>
    <row r="25" spans="2:10" ht="15" customHeight="1">
      <c r="B25" t="s">
        <v>43</v>
      </c>
      <c r="C25" s="44">
        <f>C66/C16</f>
        <v>-1.4084507042253522E-3</v>
      </c>
      <c r="D25" s="44">
        <f>D66/D16</f>
        <v>-1.4214046822742473E-3</v>
      </c>
      <c r="E25" s="45">
        <f>ROUND(AVERAGE(C25:D25),4)</f>
        <v>-1.4E-3</v>
      </c>
      <c r="F25" s="45">
        <f t="shared" ref="F25:J25" si="14">ROUND(AVERAGE(D25:E25),4)</f>
        <v>-1.4E-3</v>
      </c>
      <c r="G25" s="45">
        <f t="shared" si="14"/>
        <v>-1.4E-3</v>
      </c>
      <c r="H25" s="45">
        <f t="shared" si="14"/>
        <v>-1.4E-3</v>
      </c>
      <c r="I25" s="45">
        <f t="shared" si="14"/>
        <v>-1.4E-3</v>
      </c>
      <c r="J25" s="45">
        <f t="shared" si="14"/>
        <v>-1.4E-3</v>
      </c>
    </row>
    <row r="26" spans="2:10" ht="15" customHeight="1">
      <c r="B26" t="s">
        <v>44</v>
      </c>
      <c r="C26">
        <f>C76</f>
        <v>-3</v>
      </c>
      <c r="D26">
        <f>D76</f>
        <v>-1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</row>
    <row r="27" spans="2:10" ht="15" customHeight="1">
      <c r="B27" t="s">
        <v>45</v>
      </c>
      <c r="C27" s="44">
        <f>C79/C77</f>
        <v>-0.245</v>
      </c>
      <c r="D27" s="44">
        <f>D79/D77</f>
        <v>-0.245</v>
      </c>
      <c r="E27" s="45">
        <f>ROUND(AVERAGE(C27:D27),3)</f>
        <v>-0.245</v>
      </c>
      <c r="F27" s="45">
        <f t="shared" si="13"/>
        <v>-0.245</v>
      </c>
      <c r="G27" s="45">
        <f t="shared" si="13"/>
        <v>-0.245</v>
      </c>
      <c r="H27" s="45">
        <f t="shared" si="13"/>
        <v>-0.245</v>
      </c>
      <c r="I27" s="45">
        <f t="shared" si="13"/>
        <v>-0.245</v>
      </c>
      <c r="J27" s="45">
        <f t="shared" si="13"/>
        <v>-0.245</v>
      </c>
    </row>
    <row r="28" spans="2:10" ht="15" customHeight="1">
      <c r="B28" t="s">
        <v>46</v>
      </c>
      <c r="C28" s="48">
        <v>-0.25</v>
      </c>
      <c r="D28" s="48">
        <v>-0.25</v>
      </c>
      <c r="E28" s="45">
        <f>D28</f>
        <v>-0.25</v>
      </c>
      <c r="F28" s="45">
        <f t="shared" ref="F28:J28" si="15">E28</f>
        <v>-0.25</v>
      </c>
      <c r="G28" s="45">
        <f t="shared" si="15"/>
        <v>-0.25</v>
      </c>
      <c r="H28" s="45">
        <f t="shared" si="15"/>
        <v>-0.25</v>
      </c>
      <c r="I28" s="45">
        <f t="shared" si="15"/>
        <v>-0.25</v>
      </c>
      <c r="J28" s="45">
        <f t="shared" si="15"/>
        <v>-0.25</v>
      </c>
    </row>
    <row r="30" spans="2:10" ht="15" customHeight="1">
      <c r="B30" t="s">
        <v>47</v>
      </c>
      <c r="D30" s="44">
        <f>D40/C90</f>
        <v>-0.10652142857142857</v>
      </c>
      <c r="E30" s="45">
        <f>ROUND(AVERAGE(C30:D30),3)</f>
        <v>-0.107</v>
      </c>
      <c r="F30" s="45">
        <f>E30</f>
        <v>-0.107</v>
      </c>
      <c r="G30" s="45">
        <f t="shared" ref="G30:J32" si="16">F30</f>
        <v>-0.107</v>
      </c>
      <c r="H30" s="45">
        <f t="shared" si="16"/>
        <v>-0.107</v>
      </c>
      <c r="I30" s="45">
        <f t="shared" si="16"/>
        <v>-0.107</v>
      </c>
      <c r="J30" s="45">
        <f t="shared" si="16"/>
        <v>-0.107</v>
      </c>
    </row>
    <row r="31" spans="2:10" ht="15" customHeight="1">
      <c r="B31" t="s">
        <v>48</v>
      </c>
      <c r="C31" s="44"/>
      <c r="D31" s="44">
        <f>D39/C90</f>
        <v>0.16428571428571428</v>
      </c>
      <c r="E31" s="45">
        <f>ROUND(AVERAGE(C31:D31),3)</f>
        <v>0.16400000000000001</v>
      </c>
      <c r="F31" s="45">
        <f>E31</f>
        <v>0.16400000000000001</v>
      </c>
      <c r="G31" s="45">
        <f t="shared" si="16"/>
        <v>0.16400000000000001</v>
      </c>
      <c r="H31" s="45">
        <f t="shared" si="16"/>
        <v>0.16400000000000001</v>
      </c>
      <c r="I31" s="45">
        <f t="shared" si="16"/>
        <v>0.16400000000000001</v>
      </c>
      <c r="J31" s="45">
        <f t="shared" si="16"/>
        <v>0.16400000000000001</v>
      </c>
    </row>
    <row r="32" spans="2:10" ht="15" customHeight="1">
      <c r="B32" t="s">
        <v>49</v>
      </c>
      <c r="C32">
        <f>C44</f>
        <v>-2.0950000000000002</v>
      </c>
      <c r="D32">
        <f>D44</f>
        <v>-3.282</v>
      </c>
      <c r="E32" s="46">
        <f>ROUND(AVERAGE(C32:D32),3)</f>
        <v>-2.6890000000000001</v>
      </c>
      <c r="F32" s="46">
        <f>E32</f>
        <v>-2.6890000000000001</v>
      </c>
      <c r="G32" s="46">
        <f t="shared" si="16"/>
        <v>-2.6890000000000001</v>
      </c>
      <c r="H32" s="46">
        <f t="shared" si="16"/>
        <v>-2.6890000000000001</v>
      </c>
      <c r="I32" s="46">
        <f t="shared" si="16"/>
        <v>-2.6890000000000001</v>
      </c>
      <c r="J32" s="46">
        <f t="shared" si="16"/>
        <v>-2.6890000000000001</v>
      </c>
    </row>
    <row r="34" spans="1:10" ht="15" customHeight="1">
      <c r="B34" t="s">
        <v>50</v>
      </c>
      <c r="C34" s="44">
        <f>C53</f>
        <v>0</v>
      </c>
      <c r="D34" s="44">
        <f>D53</f>
        <v>0</v>
      </c>
      <c r="E34" s="45">
        <f>ROUND(AVERAGE(C34:D34),3)</f>
        <v>0</v>
      </c>
      <c r="F34" s="45">
        <f>E34</f>
        <v>0</v>
      </c>
      <c r="G34" s="45">
        <f t="shared" ref="G34:J35" si="17">F34</f>
        <v>0</v>
      </c>
      <c r="H34" s="45">
        <f t="shared" si="17"/>
        <v>0</v>
      </c>
      <c r="I34" s="45">
        <f t="shared" si="17"/>
        <v>0</v>
      </c>
      <c r="J34" s="45">
        <f t="shared" si="17"/>
        <v>0</v>
      </c>
    </row>
    <row r="35" spans="1:10" ht="15" customHeight="1">
      <c r="B35" t="s">
        <v>51</v>
      </c>
      <c r="C35" s="44">
        <f>C59</f>
        <v>0.14000000000000001</v>
      </c>
      <c r="D35" s="44">
        <f>D59</f>
        <v>0.14000000000000001</v>
      </c>
      <c r="E35" s="45">
        <f>ROUND(AVERAGE(C35:D35),3)</f>
        <v>0.14000000000000001</v>
      </c>
      <c r="F35" s="45">
        <f>E35</f>
        <v>0.14000000000000001</v>
      </c>
      <c r="G35" s="45">
        <f t="shared" si="17"/>
        <v>0.14000000000000001</v>
      </c>
      <c r="H35" s="45">
        <f t="shared" si="17"/>
        <v>0.14000000000000001</v>
      </c>
      <c r="I35" s="45">
        <f t="shared" si="17"/>
        <v>0.14000000000000001</v>
      </c>
      <c r="J35" s="45">
        <f t="shared" si="17"/>
        <v>0.14000000000000001</v>
      </c>
    </row>
    <row r="36" spans="1:10" ht="15" customHeight="1">
      <c r="F36" t="str">
        <f t="shared" ref="F36:F84" ca="1" si="18">IFERROR(_xlfn.FORMULATEXT(E36),"")</f>
        <v/>
      </c>
    </row>
    <row r="37" spans="1:10" ht="15" customHeight="1">
      <c r="A37" s="4" t="s">
        <v>52</v>
      </c>
      <c r="F37" t="str">
        <f t="shared" ca="1" si="18"/>
        <v/>
      </c>
    </row>
    <row r="38" spans="1:10" ht="15" customHeight="1">
      <c r="B38" t="s">
        <v>53</v>
      </c>
      <c r="E38">
        <f>D41</f>
        <v>150</v>
      </c>
      <c r="F38" t="str">
        <f t="shared" ca="1" si="18"/>
        <v>=D41</v>
      </c>
    </row>
    <row r="39" spans="1:10" ht="15" customHeight="1">
      <c r="B39" t="s">
        <v>54</v>
      </c>
      <c r="C39" s="49">
        <v>22</v>
      </c>
      <c r="D39" s="49">
        <v>23</v>
      </c>
      <c r="E39">
        <f>E31*E38</f>
        <v>24.6</v>
      </c>
      <c r="F39" t="str">
        <f t="shared" ca="1" si="18"/>
        <v>=E31*E38</v>
      </c>
    </row>
    <row r="40" spans="1:10" ht="15" customHeight="1">
      <c r="B40" t="s">
        <v>55</v>
      </c>
      <c r="C40" s="49">
        <v>-12.125999999999999</v>
      </c>
      <c r="D40" s="49">
        <v>-14.913</v>
      </c>
      <c r="E40">
        <f>E30*E38</f>
        <v>-16.05</v>
      </c>
      <c r="F40" t="str">
        <f t="shared" ca="1" si="18"/>
        <v>=E30*E38</v>
      </c>
    </row>
    <row r="41" spans="1:10" ht="15" customHeight="1">
      <c r="B41" t="s">
        <v>56</v>
      </c>
      <c r="D41">
        <f>D90</f>
        <v>150</v>
      </c>
      <c r="E41">
        <f>SUM(E38:E40)</f>
        <v>158.54999999999998</v>
      </c>
      <c r="F41" t="str">
        <f t="shared" ca="1" si="18"/>
        <v>=SUM(E38:E40)</v>
      </c>
    </row>
    <row r="42" spans="1:10" ht="15" customHeight="1">
      <c r="D42" t="str">
        <f ca="1">IFERROR(_xlfn.FORMULATEXT(D41),"")</f>
        <v>=D90</v>
      </c>
      <c r="F42" t="str">
        <f t="shared" ca="1" si="18"/>
        <v/>
      </c>
    </row>
    <row r="43" spans="1:10" ht="15" customHeight="1">
      <c r="B43" t="s">
        <v>57</v>
      </c>
      <c r="E43">
        <f>D45</f>
        <v>13</v>
      </c>
      <c r="F43" t="str">
        <f t="shared" ca="1" si="18"/>
        <v>=D45</v>
      </c>
    </row>
    <row r="44" spans="1:10" ht="15" customHeight="1">
      <c r="B44" t="s">
        <v>58</v>
      </c>
      <c r="C44" s="49">
        <v>-2.0950000000000002</v>
      </c>
      <c r="D44" s="49">
        <v>-3.282</v>
      </c>
      <c r="E44">
        <f>MIN(E32*-1,E43)*-1</f>
        <v>-2.6890000000000001</v>
      </c>
      <c r="F44" t="str">
        <f t="shared" ca="1" si="18"/>
        <v>=MIN(E32*-1,E43)*-1</v>
      </c>
    </row>
    <row r="45" spans="1:10" ht="15" customHeight="1">
      <c r="B45" t="s">
        <v>59</v>
      </c>
      <c r="D45">
        <f>D91</f>
        <v>13</v>
      </c>
      <c r="E45">
        <f>SUM(E43:E44)</f>
        <v>10.311</v>
      </c>
      <c r="F45" t="str">
        <f t="shared" ca="1" si="18"/>
        <v>=SUM(E43:E44)</v>
      </c>
    </row>
    <row r="46" spans="1:10" ht="15" customHeight="1">
      <c r="D46" t="str">
        <f ca="1">IFERROR(_xlfn.FORMULATEXT(D45),"")</f>
        <v>=D91</v>
      </c>
      <c r="F46" t="str">
        <f t="shared" ca="1" si="18"/>
        <v/>
      </c>
    </row>
    <row r="47" spans="1:10" ht="15" customHeight="1">
      <c r="B47" t="s">
        <v>60</v>
      </c>
      <c r="F47" t="str">
        <f t="shared" ca="1" si="18"/>
        <v/>
      </c>
    </row>
    <row r="48" spans="1:10" ht="15" customHeight="1">
      <c r="B48" t="s">
        <v>61</v>
      </c>
      <c r="F48" t="str">
        <f t="shared" ca="1" si="18"/>
        <v/>
      </c>
    </row>
    <row r="49" spans="1:10" ht="15" customHeight="1">
      <c r="B49" t="s">
        <v>62</v>
      </c>
      <c r="F49" t="str">
        <f t="shared" ca="1" si="18"/>
        <v/>
      </c>
    </row>
    <row r="50" spans="1:10" ht="15" customHeight="1">
      <c r="B50" t="s">
        <v>63</v>
      </c>
      <c r="F50" t="str">
        <f t="shared" ca="1" si="18"/>
        <v/>
      </c>
    </row>
    <row r="51" spans="1:10" ht="15" customHeight="1">
      <c r="F51" t="str">
        <f t="shared" ca="1" si="18"/>
        <v/>
      </c>
    </row>
    <row r="52" spans="1:10" ht="15" customHeight="1">
      <c r="B52" t="s">
        <v>64</v>
      </c>
      <c r="F52" t="str">
        <f t="shared" ca="1" si="18"/>
        <v/>
      </c>
    </row>
    <row r="53" spans="1:10" ht="15" customHeight="1">
      <c r="B53" t="s">
        <v>50</v>
      </c>
      <c r="C53" s="44"/>
      <c r="D53" s="44"/>
      <c r="E53" s="44"/>
      <c r="F53" t="str">
        <f t="shared" ca="1" si="18"/>
        <v/>
      </c>
      <c r="G53" s="44"/>
      <c r="H53" s="44"/>
      <c r="I53" s="44"/>
      <c r="J53" s="44"/>
    </row>
    <row r="54" spans="1:10" ht="15" customHeight="1">
      <c r="B54" t="s">
        <v>65</v>
      </c>
      <c r="F54" t="str">
        <f t="shared" ca="1" si="18"/>
        <v/>
      </c>
    </row>
    <row r="55" spans="1:10" ht="15" customHeight="1">
      <c r="B55" t="s">
        <v>66</v>
      </c>
      <c r="F55" t="str">
        <f t="shared" ca="1" si="18"/>
        <v/>
      </c>
    </row>
    <row r="56" spans="1:10" ht="15" customHeight="1">
      <c r="B56" t="s">
        <v>67</v>
      </c>
      <c r="F56" t="str">
        <f t="shared" ca="1" si="18"/>
        <v/>
      </c>
    </row>
    <row r="57" spans="1:10" ht="15" customHeight="1">
      <c r="B57" t="s">
        <v>31</v>
      </c>
      <c r="F57" t="str">
        <f t="shared" ca="1" si="18"/>
        <v/>
      </c>
    </row>
    <row r="58" spans="1:10" ht="15" customHeight="1">
      <c r="B58" t="s">
        <v>68</v>
      </c>
      <c r="C58" s="49">
        <v>200</v>
      </c>
      <c r="D58" s="49">
        <v>201</v>
      </c>
      <c r="F58" t="str">
        <f t="shared" ca="1" si="18"/>
        <v/>
      </c>
    </row>
    <row r="59" spans="1:10" ht="15" customHeight="1">
      <c r="B59" t="s">
        <v>69</v>
      </c>
      <c r="C59" s="48">
        <v>0.14000000000000001</v>
      </c>
      <c r="D59" s="48">
        <v>0.14000000000000001</v>
      </c>
      <c r="E59" s="44"/>
      <c r="F59" t="str">
        <f t="shared" ca="1" si="18"/>
        <v/>
      </c>
      <c r="G59" s="44"/>
      <c r="H59" s="44"/>
      <c r="I59" s="44"/>
      <c r="J59" s="44"/>
    </row>
    <row r="60" spans="1:10" ht="15" customHeight="1">
      <c r="F60" t="str">
        <f t="shared" ca="1" si="18"/>
        <v/>
      </c>
    </row>
    <row r="61" spans="1:10" ht="15" customHeight="1">
      <c r="A61" s="4" t="s">
        <v>70</v>
      </c>
      <c r="C61" s="44"/>
      <c r="D61" s="44"/>
      <c r="F61" t="str">
        <f t="shared" ca="1" si="18"/>
        <v/>
      </c>
    </row>
    <row r="62" spans="1:10" ht="15" customHeight="1">
      <c r="B62" t="s">
        <v>71</v>
      </c>
      <c r="C62" s="49">
        <v>160</v>
      </c>
      <c r="D62" s="49">
        <v>161</v>
      </c>
      <c r="F62" t="str">
        <f t="shared" ca="1" si="18"/>
        <v/>
      </c>
    </row>
    <row r="63" spans="1:10" ht="15" customHeight="1">
      <c r="B63" t="s">
        <v>72</v>
      </c>
      <c r="C63" s="49">
        <v>-106</v>
      </c>
      <c r="D63" s="49">
        <v>-107</v>
      </c>
      <c r="F63" t="str">
        <f t="shared" ca="1" si="18"/>
        <v/>
      </c>
    </row>
    <row r="64" spans="1:10" ht="15" customHeight="1">
      <c r="A64" s="50"/>
      <c r="B64" t="s">
        <v>73</v>
      </c>
      <c r="C64">
        <f>SUM(C62:C63)</f>
        <v>54</v>
      </c>
      <c r="D64">
        <f t="shared" ref="D64:E64" si="19">SUM(D62:D63)</f>
        <v>54</v>
      </c>
      <c r="E64">
        <f t="shared" si="19"/>
        <v>0</v>
      </c>
      <c r="F64" t="str">
        <f t="shared" ca="1" si="18"/>
        <v>=SUM(E62:E63)</v>
      </c>
    </row>
    <row r="65" spans="2:6" ht="15" customHeight="1">
      <c r="F65" t="str">
        <f t="shared" ca="1" si="18"/>
        <v/>
      </c>
    </row>
    <row r="66" spans="2:6" ht="15" customHeight="1">
      <c r="B66" t="s">
        <v>74</v>
      </c>
      <c r="C66" s="49">
        <v>-5</v>
      </c>
      <c r="D66" s="49">
        <v>-5.0999999999999996</v>
      </c>
      <c r="F66" t="str">
        <f t="shared" ca="1" si="18"/>
        <v/>
      </c>
    </row>
    <row r="67" spans="2:6" ht="15" customHeight="1">
      <c r="B67" t="s">
        <v>75</v>
      </c>
      <c r="C67">
        <f>SUM(C64,C66)</f>
        <v>49</v>
      </c>
      <c r="D67">
        <f t="shared" ref="D67:E67" si="20">SUM(D64,D66)</f>
        <v>48.9</v>
      </c>
      <c r="E67">
        <f t="shared" si="20"/>
        <v>0</v>
      </c>
      <c r="F67" t="str">
        <f t="shared" ca="1" si="18"/>
        <v>=SUM(E64,E66)</v>
      </c>
    </row>
    <row r="68" spans="2:6" ht="15" customHeight="1">
      <c r="C68" s="49"/>
      <c r="D68" s="49"/>
      <c r="F68" t="str">
        <f t="shared" ca="1" si="18"/>
        <v/>
      </c>
    </row>
    <row r="69" spans="2:6" ht="15" customHeight="1">
      <c r="B69" t="s">
        <v>76</v>
      </c>
      <c r="C69" s="49">
        <v>8.5</v>
      </c>
      <c r="D69" s="49">
        <v>8.6999999999999993</v>
      </c>
      <c r="F69" t="str">
        <f t="shared" ca="1" si="18"/>
        <v/>
      </c>
    </row>
    <row r="70" spans="2:6" ht="15" customHeight="1">
      <c r="B70" t="s">
        <v>77</v>
      </c>
      <c r="C70" s="49">
        <v>10.5</v>
      </c>
      <c r="D70" s="49">
        <v>11</v>
      </c>
      <c r="F70" t="str">
        <f t="shared" ca="1" si="18"/>
        <v/>
      </c>
    </row>
    <row r="71" spans="2:6" ht="15" customHeight="1">
      <c r="B71" t="s">
        <v>78</v>
      </c>
      <c r="C71">
        <f>SUM(C67,C69:C70)</f>
        <v>68</v>
      </c>
      <c r="D71">
        <f t="shared" ref="D71:E71" si="21">SUM(D67,D69:D70)</f>
        <v>68.599999999999994</v>
      </c>
      <c r="E71">
        <f t="shared" si="21"/>
        <v>0</v>
      </c>
      <c r="F71" t="str">
        <f t="shared" ca="1" si="18"/>
        <v>=SUM(E67,E69:E70)</v>
      </c>
    </row>
    <row r="72" spans="2:6" ht="15" customHeight="1">
      <c r="F72" t="str">
        <f t="shared" ca="1" si="18"/>
        <v/>
      </c>
    </row>
    <row r="73" spans="2:6" ht="15" customHeight="1">
      <c r="B73" t="s">
        <v>79</v>
      </c>
      <c r="C73" s="49">
        <f>C71*60%*-1</f>
        <v>-40.799999999999997</v>
      </c>
      <c r="D73" s="49">
        <f>D71*60%*-1</f>
        <v>-41.16</v>
      </c>
      <c r="F73" t="str">
        <f t="shared" ca="1" si="18"/>
        <v/>
      </c>
    </row>
    <row r="74" spans="2:6" ht="15" customHeight="1">
      <c r="B74" t="s">
        <v>80</v>
      </c>
      <c r="C74">
        <f>SUM(C71,C73)</f>
        <v>27.200000000000003</v>
      </c>
      <c r="D74">
        <f t="shared" ref="D74:E74" si="22">SUM(D71,D73)</f>
        <v>27.439999999999998</v>
      </c>
      <c r="E74">
        <f t="shared" si="22"/>
        <v>0</v>
      </c>
      <c r="F74" t="str">
        <f t="shared" ca="1" si="18"/>
        <v>=SUM(E71,E73)</v>
      </c>
    </row>
    <row r="75" spans="2:6" ht="15" customHeight="1">
      <c r="F75" t="str">
        <f t="shared" ca="1" si="18"/>
        <v/>
      </c>
    </row>
    <row r="76" spans="2:6" ht="15" customHeight="1">
      <c r="B76" t="s">
        <v>81</v>
      </c>
      <c r="C76" s="49">
        <v>-3</v>
      </c>
      <c r="D76" s="49">
        <v>-1</v>
      </c>
      <c r="F76" t="str">
        <f t="shared" ca="1" si="18"/>
        <v/>
      </c>
    </row>
    <row r="77" spans="2:6" ht="15" customHeight="1">
      <c r="B77" t="s">
        <v>82</v>
      </c>
      <c r="C77">
        <f>SUM(C74,C76)</f>
        <v>24.200000000000003</v>
      </c>
      <c r="D77">
        <f t="shared" ref="D77:E77" si="23">SUM(D74,D76)</f>
        <v>26.439999999999998</v>
      </c>
      <c r="E77">
        <f t="shared" si="23"/>
        <v>0</v>
      </c>
      <c r="F77" t="str">
        <f t="shared" ca="1" si="18"/>
        <v>=SUM(E74,E76)</v>
      </c>
    </row>
    <row r="78" spans="2:6" ht="15" customHeight="1">
      <c r="F78" t="str">
        <f t="shared" ca="1" si="18"/>
        <v/>
      </c>
    </row>
    <row r="79" spans="2:6" ht="15" customHeight="1">
      <c r="B79" t="s">
        <v>83</v>
      </c>
      <c r="C79" s="49">
        <f>24.5%*C77*-1</f>
        <v>-5.9290000000000003</v>
      </c>
      <c r="D79" s="49">
        <f>24.5%*D77*-1</f>
        <v>-6.4777999999999993</v>
      </c>
      <c r="F79" t="str">
        <f t="shared" ca="1" si="18"/>
        <v/>
      </c>
    </row>
    <row r="80" spans="2:6" ht="15" customHeight="1">
      <c r="B80" t="s">
        <v>61</v>
      </c>
      <c r="C80">
        <f>SUM(C77,C79)</f>
        <v>18.271000000000001</v>
      </c>
      <c r="D80">
        <f t="shared" ref="D80:E80" si="24">SUM(D77,D79)</f>
        <v>19.962199999999999</v>
      </c>
      <c r="E80">
        <f t="shared" si="24"/>
        <v>0</v>
      </c>
      <c r="F80" t="str">
        <f t="shared" ca="1" si="18"/>
        <v>=SUM(E77,E79)</v>
      </c>
    </row>
    <row r="81" spans="1:6" ht="15" customHeight="1">
      <c r="C81" s="44"/>
      <c r="D81" s="44"/>
      <c r="F81" t="str">
        <f t="shared" ca="1" si="18"/>
        <v/>
      </c>
    </row>
    <row r="82" spans="1:6" ht="15" customHeight="1">
      <c r="B82" t="s">
        <v>84</v>
      </c>
      <c r="C82">
        <f>C80-C76*(1+C28)</f>
        <v>20.521000000000001</v>
      </c>
      <c r="D82">
        <f t="shared" ref="D82:E82" si="25">D80-D76*(1+D28)</f>
        <v>20.712199999999999</v>
      </c>
      <c r="E82">
        <f t="shared" si="25"/>
        <v>0</v>
      </c>
      <c r="F82" t="str">
        <f t="shared" ca="1" si="18"/>
        <v>=E80-E76*(1+E28)</v>
      </c>
    </row>
    <row r="83" spans="1:6" ht="15" customHeight="1">
      <c r="F83" t="str">
        <f t="shared" ca="1" si="18"/>
        <v/>
      </c>
    </row>
    <row r="84" spans="1:6" ht="15" customHeight="1">
      <c r="A84" s="4" t="s">
        <v>85</v>
      </c>
      <c r="F84" t="str">
        <f t="shared" ca="1" si="18"/>
        <v/>
      </c>
    </row>
    <row r="85" spans="1:6" ht="15" customHeight="1">
      <c r="B85" t="s">
        <v>86</v>
      </c>
      <c r="C85" s="49">
        <v>210</v>
      </c>
      <c r="D85" s="49">
        <v>210</v>
      </c>
      <c r="E85">
        <f>E6*E97</f>
        <v>214.58985911999994</v>
      </c>
      <c r="F85" t="str">
        <f ca="1">IFERROR(_xlfn.FORMULATEXT(E85),"")</f>
        <v>=E6*E97</v>
      </c>
    </row>
    <row r="86" spans="1:6" ht="15" customHeight="1">
      <c r="B86" t="s">
        <v>87</v>
      </c>
      <c r="C86" s="49">
        <v>715</v>
      </c>
      <c r="D86" s="49">
        <v>695</v>
      </c>
      <c r="F86" t="str">
        <f t="shared" ref="F86:F104" ca="1" si="26">IFERROR(_xlfn.FORMULATEXT(E86),"")</f>
        <v/>
      </c>
    </row>
    <row r="87" spans="1:6" ht="15" customHeight="1">
      <c r="B87" t="s">
        <v>88</v>
      </c>
      <c r="C87" s="49">
        <v>2175</v>
      </c>
      <c r="D87" s="49">
        <v>2205</v>
      </c>
      <c r="E87">
        <f>(1+E7)*D87</f>
        <v>2235.87</v>
      </c>
      <c r="F87" t="str">
        <f t="shared" ca="1" si="26"/>
        <v>=(1+E7)*D87</v>
      </c>
    </row>
    <row r="88" spans="1:6" ht="15" customHeight="1">
      <c r="A88" s="51"/>
      <c r="B88" t="s">
        <v>29</v>
      </c>
      <c r="C88" s="49">
        <v>360</v>
      </c>
      <c r="D88" s="49">
        <v>375</v>
      </c>
      <c r="E88">
        <f>E8</f>
        <v>375</v>
      </c>
      <c r="F88" t="str">
        <f t="shared" ca="1" si="26"/>
        <v>=E8</v>
      </c>
    </row>
    <row r="89" spans="1:6" ht="15" customHeight="1">
      <c r="B89" t="s">
        <v>89</v>
      </c>
      <c r="C89" s="49">
        <v>90</v>
      </c>
      <c r="D89" s="49">
        <v>103</v>
      </c>
      <c r="E89">
        <f>E9</f>
        <v>103</v>
      </c>
      <c r="F89" t="str">
        <f t="shared" ca="1" si="26"/>
        <v>=E9</v>
      </c>
    </row>
    <row r="90" spans="1:6" ht="15" customHeight="1">
      <c r="B90" t="s">
        <v>90</v>
      </c>
      <c r="C90" s="49">
        <v>140</v>
      </c>
      <c r="D90" s="49">
        <v>150</v>
      </c>
      <c r="E90">
        <f>E41</f>
        <v>158.54999999999998</v>
      </c>
      <c r="F90" t="str">
        <f t="shared" ca="1" si="26"/>
        <v>=E41</v>
      </c>
    </row>
    <row r="91" spans="1:6" ht="15" customHeight="1">
      <c r="B91" t="s">
        <v>66</v>
      </c>
      <c r="C91" s="49">
        <v>12</v>
      </c>
      <c r="D91" s="49">
        <v>13</v>
      </c>
      <c r="E91">
        <f>E45</f>
        <v>10.311</v>
      </c>
      <c r="F91" t="str">
        <f t="shared" ca="1" si="26"/>
        <v>=E45</v>
      </c>
    </row>
    <row r="92" spans="1:6" ht="15" customHeight="1">
      <c r="A92" s="51"/>
      <c r="B92" t="s">
        <v>67</v>
      </c>
      <c r="C92" s="49">
        <v>50</v>
      </c>
      <c r="D92" s="49">
        <v>50</v>
      </c>
      <c r="E92">
        <f>D92</f>
        <v>50</v>
      </c>
      <c r="F92" t="str">
        <f t="shared" ca="1" si="26"/>
        <v>=D92</v>
      </c>
    </row>
    <row r="93" spans="1:6" ht="15" customHeight="1">
      <c r="B93" t="s">
        <v>31</v>
      </c>
      <c r="C93" s="49">
        <v>8</v>
      </c>
      <c r="D93" s="49">
        <v>9</v>
      </c>
      <c r="E93">
        <f>E10</f>
        <v>8.5</v>
      </c>
      <c r="F93" t="str">
        <f t="shared" ca="1" si="26"/>
        <v>=E10</v>
      </c>
    </row>
    <row r="94" spans="1:6" ht="15" customHeight="1">
      <c r="B94" t="s">
        <v>91</v>
      </c>
      <c r="C94">
        <f>SUM(C85:C93)</f>
        <v>3760</v>
      </c>
      <c r="D94">
        <f t="shared" ref="D94:E94" si="27">SUM(D85:D93)</f>
        <v>3810</v>
      </c>
      <c r="E94">
        <f t="shared" si="27"/>
        <v>3155.82085912</v>
      </c>
      <c r="F94" t="str">
        <f t="shared" ca="1" si="26"/>
        <v>=SUM(E85:E93)</v>
      </c>
    </row>
    <row r="95" spans="1:6" ht="15" customHeight="1">
      <c r="D95" s="44"/>
      <c r="F95" t="str">
        <f t="shared" ca="1" si="26"/>
        <v/>
      </c>
    </row>
    <row r="96" spans="1:6" ht="15" customHeight="1">
      <c r="B96" t="s">
        <v>92</v>
      </c>
      <c r="C96" s="49">
        <v>0</v>
      </c>
      <c r="D96" s="49">
        <v>0</v>
      </c>
      <c r="F96" t="str">
        <f t="shared" ca="1" si="26"/>
        <v/>
      </c>
    </row>
    <row r="97" spans="1:6" ht="15" customHeight="1">
      <c r="B97" t="s">
        <v>93</v>
      </c>
      <c r="C97" s="49">
        <v>2900</v>
      </c>
      <c r="D97" s="49">
        <v>2940</v>
      </c>
      <c r="E97">
        <f>E12*E87</f>
        <v>2980.4147099999996</v>
      </c>
      <c r="F97" t="str">
        <f t="shared" ca="1" si="26"/>
        <v>=E12*E87</v>
      </c>
    </row>
    <row r="98" spans="1:6" ht="15" customHeight="1">
      <c r="B98" t="s">
        <v>33</v>
      </c>
      <c r="C98" s="49">
        <v>630</v>
      </c>
      <c r="D98" s="49">
        <v>639</v>
      </c>
      <c r="E98">
        <f>E13</f>
        <v>639</v>
      </c>
      <c r="F98" t="str">
        <f t="shared" ca="1" si="26"/>
        <v>=E13</v>
      </c>
    </row>
    <row r="99" spans="1:6" ht="15" customHeight="1">
      <c r="B99" t="s">
        <v>94</v>
      </c>
      <c r="C99">
        <f>SUM(C96:C98)</f>
        <v>3530</v>
      </c>
      <c r="D99">
        <f t="shared" ref="D99:E99" si="28">SUM(D96:D98)</f>
        <v>3579</v>
      </c>
      <c r="E99">
        <f t="shared" si="28"/>
        <v>3619.4147099999996</v>
      </c>
      <c r="F99" t="str">
        <f t="shared" ca="1" si="26"/>
        <v>=SUM(E96:E98)</v>
      </c>
    </row>
    <row r="100" spans="1:6" ht="15" customHeight="1">
      <c r="F100" t="str">
        <f t="shared" ca="1" si="26"/>
        <v/>
      </c>
    </row>
    <row r="101" spans="1:6" ht="15" customHeight="1">
      <c r="B101" t="s">
        <v>65</v>
      </c>
      <c r="C101" s="49">
        <v>230</v>
      </c>
      <c r="D101" s="49">
        <v>231</v>
      </c>
      <c r="F101" t="str">
        <f t="shared" ca="1" si="26"/>
        <v/>
      </c>
    </row>
    <row r="102" spans="1:6" ht="15" customHeight="1">
      <c r="B102" t="s">
        <v>95</v>
      </c>
      <c r="C102">
        <f>SUM(C99,C101)</f>
        <v>3760</v>
      </c>
      <c r="D102">
        <f t="shared" ref="D102:E102" si="29">SUM(D99,D101)</f>
        <v>3810</v>
      </c>
      <c r="E102">
        <f t="shared" si="29"/>
        <v>3619.4147099999996</v>
      </c>
      <c r="F102" t="str">
        <f t="shared" ca="1" si="26"/>
        <v>=SUM(E99,E101)</v>
      </c>
    </row>
    <row r="103" spans="1:6" ht="15" customHeight="1">
      <c r="F103" t="str">
        <f t="shared" ca="1" si="26"/>
        <v/>
      </c>
    </row>
    <row r="104" spans="1:6" ht="15" customHeight="1">
      <c r="B104" t="s">
        <v>96</v>
      </c>
      <c r="C104">
        <f>C102-C94</f>
        <v>0</v>
      </c>
      <c r="D104">
        <f t="shared" ref="D104:E104" si="30">D102-D94</f>
        <v>0</v>
      </c>
      <c r="E104">
        <f t="shared" si="30"/>
        <v>463.59385087999954</v>
      </c>
      <c r="F104" t="str">
        <f t="shared" ca="1" si="26"/>
        <v>=E102-E94</v>
      </c>
    </row>
    <row r="106" spans="1:6" ht="15" customHeight="1">
      <c r="A106" s="4" t="s">
        <v>97</v>
      </c>
    </row>
    <row r="107" spans="1:6" ht="15" customHeight="1">
      <c r="B107" t="s">
        <v>98</v>
      </c>
      <c r="D107" s="45">
        <v>0.1</v>
      </c>
    </row>
    <row r="108" spans="1:6" ht="15" customHeight="1">
      <c r="B108" t="s">
        <v>99</v>
      </c>
      <c r="D108" s="45">
        <v>1.4999999999999999E-2</v>
      </c>
    </row>
    <row r="109" spans="1:6" ht="15" customHeight="1">
      <c r="B109" t="s">
        <v>100</v>
      </c>
    </row>
    <row r="111" spans="1:6" ht="15" customHeight="1">
      <c r="B111" t="s">
        <v>101</v>
      </c>
    </row>
    <row r="113" spans="1:10" ht="15" customHeight="1">
      <c r="B113" t="s">
        <v>102</v>
      </c>
      <c r="D113" s="49">
        <v>0</v>
      </c>
    </row>
    <row r="114" spans="1:10" ht="15" customHeight="1">
      <c r="B114" t="s">
        <v>103</v>
      </c>
      <c r="E114" s="44"/>
      <c r="F114" s="44"/>
      <c r="G114" s="44"/>
      <c r="H114" s="44"/>
      <c r="I114" s="44"/>
      <c r="J114" s="44"/>
    </row>
    <row r="115" spans="1:10" ht="15" customHeight="1">
      <c r="B115" t="s">
        <v>104</v>
      </c>
    </row>
    <row r="116" spans="1:10" ht="15" customHeight="1">
      <c r="B116" t="s">
        <v>105</v>
      </c>
    </row>
    <row r="117" spans="1:10" ht="15" customHeight="1">
      <c r="B117" t="s">
        <v>106</v>
      </c>
    </row>
    <row r="118" spans="1:10" ht="15" customHeight="1">
      <c r="B118" t="s">
        <v>107</v>
      </c>
    </row>
    <row r="119" spans="1:10" ht="15" customHeight="1">
      <c r="B119" t="s">
        <v>108</v>
      </c>
    </row>
    <row r="120" spans="1:10" ht="15" customHeight="1">
      <c r="B120" t="s">
        <v>109</v>
      </c>
    </row>
    <row r="122" spans="1:10" ht="15" customHeight="1">
      <c r="A122" s="4" t="s">
        <v>110</v>
      </c>
    </row>
    <row r="123" spans="1:10" ht="15" customHeight="1">
      <c r="B123" t="s">
        <v>111</v>
      </c>
    </row>
    <row r="125" spans="1:10" ht="15" customHeight="1">
      <c r="B125" t="s">
        <v>112</v>
      </c>
    </row>
    <row r="126" spans="1:10" ht="15" customHeight="1">
      <c r="A126" s="51"/>
      <c r="B126" t="s">
        <v>113</v>
      </c>
      <c r="C126" s="44"/>
      <c r="D126" s="44"/>
      <c r="E126" s="44"/>
      <c r="F126" s="44"/>
      <c r="G126" s="44"/>
      <c r="H126" s="44"/>
      <c r="I126" s="44"/>
      <c r="J126" s="44"/>
    </row>
    <row r="127" spans="1:10" ht="15" customHeight="1">
      <c r="A127" s="51"/>
      <c r="B127" t="s">
        <v>114</v>
      </c>
      <c r="C127" s="44"/>
      <c r="D127" s="44"/>
      <c r="E127" s="44"/>
      <c r="F127" s="44"/>
      <c r="G127" s="44"/>
      <c r="H127" s="44"/>
      <c r="I127" s="44"/>
      <c r="J127" s="44"/>
    </row>
    <row r="128" spans="1:10" ht="15" customHeight="1">
      <c r="B128" t="s">
        <v>115</v>
      </c>
      <c r="C128" s="44"/>
      <c r="D128" s="44"/>
      <c r="E128" s="44"/>
      <c r="F128" s="44"/>
      <c r="G128" s="44"/>
      <c r="H128" s="44"/>
      <c r="I128" s="44"/>
      <c r="J128" s="44"/>
    </row>
    <row r="130" spans="1:10" ht="15" customHeight="1">
      <c r="B130" t="s">
        <v>116</v>
      </c>
    </row>
    <row r="131" spans="1:10" ht="15" customHeight="1">
      <c r="B131" t="s">
        <v>117</v>
      </c>
      <c r="C131" s="44"/>
      <c r="D131" s="44"/>
      <c r="E131" s="44"/>
      <c r="F131" s="44"/>
      <c r="G131" s="44"/>
      <c r="H131" s="44"/>
      <c r="I131" s="44"/>
      <c r="J131" s="44"/>
    </row>
    <row r="133" spans="1:10" ht="15" customHeight="1">
      <c r="B133" t="s">
        <v>118</v>
      </c>
    </row>
    <row r="134" spans="1:10" ht="15" customHeight="1">
      <c r="B134" t="s">
        <v>119</v>
      </c>
      <c r="C134" s="44"/>
      <c r="D134" s="44"/>
      <c r="E134" s="44"/>
      <c r="F134" s="44"/>
      <c r="G134" s="44"/>
      <c r="H134" s="44"/>
      <c r="I134" s="44"/>
      <c r="J134" s="44"/>
    </row>
    <row r="135" spans="1:10" ht="15" customHeight="1">
      <c r="B135" t="s">
        <v>120</v>
      </c>
      <c r="C135" s="44"/>
      <c r="D135" s="44"/>
      <c r="E135" s="44"/>
      <c r="F135" s="44"/>
      <c r="G135" s="44"/>
      <c r="H135" s="44"/>
      <c r="I135" s="44"/>
      <c r="J135" s="44"/>
    </row>
    <row r="137" spans="1:10" ht="15" customHeight="1">
      <c r="B137" t="s">
        <v>121</v>
      </c>
    </row>
    <row r="138" spans="1:10" ht="15" customHeight="1">
      <c r="A138" s="51"/>
      <c r="B138" t="s">
        <v>122</v>
      </c>
    </row>
    <row r="140" spans="1:10" ht="15" customHeight="1">
      <c r="B140" t="s">
        <v>123</v>
      </c>
    </row>
    <row r="141" spans="1:10" ht="15" customHeight="1">
      <c r="B141" t="s">
        <v>124</v>
      </c>
      <c r="C141" s="44"/>
      <c r="D141" s="44"/>
      <c r="E141" s="44"/>
      <c r="F141" s="44"/>
      <c r="G141" s="44"/>
      <c r="H141" s="44"/>
      <c r="I141" s="44"/>
      <c r="J141" s="44"/>
    </row>
    <row r="142" spans="1:10" ht="15" customHeight="1">
      <c r="B142" t="s">
        <v>125</v>
      </c>
      <c r="C142" s="44"/>
      <c r="D142" s="44"/>
      <c r="E142" s="44"/>
      <c r="F142" s="44"/>
      <c r="G142" s="44"/>
      <c r="H142" s="44"/>
      <c r="I142" s="44"/>
      <c r="J142" s="44"/>
    </row>
    <row r="144" spans="1:10" ht="15" customHeight="1">
      <c r="B144" t="s">
        <v>126</v>
      </c>
    </row>
    <row r="145" spans="1:10" ht="15" customHeight="1">
      <c r="B145" t="s">
        <v>127</v>
      </c>
      <c r="C145" s="44"/>
      <c r="D145" s="44"/>
      <c r="E145" s="44"/>
      <c r="F145" s="44"/>
      <c r="G145" s="44"/>
      <c r="H145" s="44"/>
      <c r="I145" s="44"/>
      <c r="J145" s="44"/>
    </row>
    <row r="146" spans="1:10" ht="15" customHeight="1">
      <c r="B146" t="s">
        <v>128</v>
      </c>
    </row>
    <row r="148" spans="1:10" ht="15" customHeight="1">
      <c r="A148" s="4" t="s">
        <v>129</v>
      </c>
    </row>
  </sheetData>
  <printOptions headings="1" gridLines="1"/>
  <pageMargins left="0.7" right="0.7" top="0.75" bottom="0.75" header="0.3" footer="0.3"/>
  <pageSetup paperSize="9" scale="85" fitToHeight="0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a4884f-dd23-4a9e-9674-e0962577458b" xsi:nil="true"/>
    <lcf76f155ced4ddcb4097134ff3c332f xmlns="69eded41-6c5d-4718-b7b7-dbfd1652bcc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0449A6-8EF6-479A-BF44-60218F6CA2A2}"/>
</file>

<file path=customXml/itemProps2.xml><?xml version="1.0" encoding="utf-8"?>
<ds:datastoreItem xmlns:ds="http://schemas.openxmlformats.org/officeDocument/2006/customXml" ds:itemID="{CDCC38A6-3310-4BCC-9F76-3B7C015B3069}"/>
</file>

<file path=customXml/itemProps3.xml><?xml version="1.0" encoding="utf-8"?>
<ds:datastoreItem xmlns:ds="http://schemas.openxmlformats.org/officeDocument/2006/customXml" ds:itemID="{59B4029B-E8C4-496E-9CB7-2D15DEFDAC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Henry Davies</dc:creator>
  <cp:keywords/>
  <dc:description/>
  <cp:lastModifiedBy>Sophie Harrup</cp:lastModifiedBy>
  <cp:revision/>
  <dcterms:created xsi:type="dcterms:W3CDTF">2016-02-03T14:06:14Z</dcterms:created>
  <dcterms:modified xsi:type="dcterms:W3CDTF">2026-03-03T08:58:22Z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