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Help Desk/M&amp;A Model Excel/"/>
    </mc:Choice>
  </mc:AlternateContent>
  <xr:revisionPtr revIDLastSave="7" documentId="11_94EB3887F470D3DE7D54C32DA5D90C0DD28B51D5" xr6:coauthVersionLast="47" xr6:coauthVersionMax="47" xr10:uidLastSave="{C33C2E17-0CC8-4172-8B4E-E1CC8C319ACF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&amp;A Cash Deal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9" l="1"/>
  <c r="E58" i="9"/>
  <c r="D58" i="9"/>
  <c r="C58" i="9"/>
  <c r="A7" i="1"/>
  <c r="C62" i="9" l="1"/>
  <c r="C57" i="9"/>
  <c r="D41" i="9"/>
  <c r="D39" i="9"/>
  <c r="F52" i="9"/>
  <c r="E52" i="9"/>
  <c r="D52" i="9"/>
  <c r="C52" i="9"/>
  <c r="C56" i="9" s="1"/>
  <c r="F47" i="9"/>
  <c r="E47" i="9"/>
  <c r="D47" i="9"/>
  <c r="C47" i="9"/>
  <c r="C55" i="9" s="1"/>
  <c r="C34" i="9"/>
  <c r="G26" i="9"/>
  <c r="C29" i="9"/>
  <c r="C28" i="9"/>
  <c r="C27" i="9"/>
  <c r="D8" i="9"/>
  <c r="D40" i="9" s="1"/>
  <c r="B88" i="9" l="1"/>
  <c r="B72" i="9"/>
  <c r="B71" i="9"/>
  <c r="F62" i="9"/>
  <c r="E62" i="9"/>
  <c r="D62" i="9"/>
  <c r="F57" i="9"/>
  <c r="E57" i="9"/>
  <c r="D57" i="9"/>
  <c r="C11" i="9"/>
  <c r="F41" i="9"/>
  <c r="E41" i="9"/>
  <c r="F39" i="9"/>
  <c r="E39" i="9"/>
  <c r="B28" i="9"/>
  <c r="B26" i="9"/>
  <c r="H6" i="9"/>
  <c r="D10" i="9" s="1"/>
  <c r="F56" i="9"/>
  <c r="E56" i="9"/>
  <c r="D56" i="9"/>
  <c r="D11" i="9" l="1"/>
  <c r="D12" i="9"/>
  <c r="E40" i="9"/>
  <c r="F40" i="9"/>
  <c r="C26" i="9" l="1"/>
  <c r="D15" i="9"/>
  <c r="C30" i="9" l="1"/>
  <c r="C31" i="9" s="1"/>
  <c r="G27" i="9" s="1"/>
  <c r="G28" i="9"/>
  <c r="C35" i="9" s="1"/>
  <c r="F55" i="9"/>
  <c r="E55" i="9"/>
  <c r="D55" i="9"/>
  <c r="A1" i="9"/>
  <c r="C59" i="9" l="1"/>
  <c r="G31" i="9"/>
  <c r="D59" i="9"/>
  <c r="E59" i="9"/>
  <c r="C36" i="9"/>
  <c r="D35" i="9" s="1"/>
  <c r="F59" i="9"/>
  <c r="C60" i="9" l="1"/>
  <c r="C61" i="9" s="1"/>
  <c r="C63" i="9" s="1"/>
  <c r="D34" i="9"/>
  <c r="D60" i="9"/>
  <c r="D61" i="9" s="1"/>
  <c r="D63" i="9" s="1"/>
  <c r="E60" i="9"/>
  <c r="E61" i="9" s="1"/>
  <c r="E63" i="9" s="1"/>
  <c r="F60" i="9"/>
  <c r="F61" i="9" s="1"/>
  <c r="F63" i="9" s="1"/>
  <c r="A1" i="6" l="1"/>
</calcChain>
</file>

<file path=xl/sharedStrings.xml><?xml version="1.0" encoding="utf-8"?>
<sst xmlns="http://schemas.openxmlformats.org/spreadsheetml/2006/main" count="123" uniqueCount="97">
  <si>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</si>
  <si>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</si>
  <si>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</si>
  <si>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</si>
  <si>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</si>
  <si>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</si>
  <si>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</si>
  <si>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</si>
  <si>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</si>
  <si>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</si>
  <si>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</si>
  <si>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</si>
  <si>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</si>
  <si>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</si>
  <si>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</si>
  <si>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</si>
  <si>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</si>
  <si>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</si>
  <si>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Total uses of funds</t>
  </si>
  <si>
    <t>Total sources of funds</t>
  </si>
  <si>
    <t>Options outstanding</t>
  </si>
  <si>
    <t>Diluted shares outstanding</t>
  </si>
  <si>
    <t>Current share price</t>
  </si>
  <si>
    <t>Merger Analysis</t>
  </si>
  <si>
    <t>Share premium</t>
  </si>
  <si>
    <t>EBITDA</t>
  </si>
  <si>
    <t>Net income</t>
  </si>
  <si>
    <t>Tax rate</t>
  </si>
  <si>
    <t>New shares issued</t>
  </si>
  <si>
    <t>% equity financing</t>
  </si>
  <si>
    <t>Proforma net income</t>
  </si>
  <si>
    <t>Acquirer shares outstanding</t>
  </si>
  <si>
    <t>Proforma shares outstanding</t>
  </si>
  <si>
    <t>Proforma EPS</t>
  </si>
  <si>
    <t>Debt P/E</t>
  </si>
  <si>
    <t>Acquirer P/E</t>
  </si>
  <si>
    <t>Acquisition P/E</t>
  </si>
  <si>
    <t>Acquirer EPS</t>
  </si>
  <si>
    <t>ROIC</t>
  </si>
  <si>
    <t>Debt</t>
  </si>
  <si>
    <t>Shares outstanding</t>
  </si>
  <si>
    <t>Risk premium</t>
  </si>
  <si>
    <t>Discount rate</t>
  </si>
  <si>
    <t>Post tax synergies</t>
  </si>
  <si>
    <t>Value created / (destroyed)</t>
  </si>
  <si>
    <t>Acquisition equity value</t>
  </si>
  <si>
    <t>Proforma</t>
  </si>
  <si>
    <t>Tab 1</t>
  </si>
  <si>
    <t>Cash M&amp;A deal</t>
  </si>
  <si>
    <t>EPS accretion / (dilution)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</si>
  <si>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</si>
  <si>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</si>
  <si>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</si>
  <si>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</si>
  <si>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</si>
  <si>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</si>
  <si>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</si>
  <si>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</si>
  <si>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</si>
  <si>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</si>
  <si>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</si>
  <si>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</si>
  <si>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</si>
  <si>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</si>
  <si>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</si>
  <si>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</si>
  <si>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</si>
  <si>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</si>
  <si>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</si>
  <si>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</si>
  <si>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</si>
  <si>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</si>
  <si>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</si>
  <si>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</si>
  <si>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</si>
  <si>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</si>
  <si>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</si>
  <si>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</si>
  <si>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</si>
  <si>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</si>
  <si>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</si>
  <si>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</si>
  <si>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</si>
  <si>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</si>
  <si>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</si>
  <si>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Synergies vs premium analysis</t>
  </si>
  <si>
    <t>Premium paid</t>
  </si>
  <si>
    <t>Wacc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</si>
  <si>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</si>
  <si>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</si>
  <si>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</si>
  <si>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</si>
  <si>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</si>
  <si>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</si>
  <si>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</si>
  <si>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- Interest on acquisition debt post tax</t>
  </si>
  <si>
    <t>Acquisition assumptions and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</si>
</sst>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#,##0.0_);\(#,##0.0\)"/>
    <numFmt numFmtId="177" formatCode="#,##0.0_)_%;\(#,##0.0\)_%;#,##0.0_)_%;@_)_%"/>
  </numFmts>
  <fonts count="35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7" fontId="34" fillId="0" borderId="0" applyFill="0" applyBorder="0" applyAlignment="0" applyProtection="0"/>
    <xf numFmtId="176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1" fontId="0" fillId="0" borderId="0" xfId="56" applyFont="1"/>
    <xf numFmtId="175" fontId="31" fillId="0" borderId="0" xfId="58" applyNumberFormat="1" applyFill="1"/>
    <xf numFmtId="175" fontId="0" fillId="0" borderId="0" xfId="0" applyNumberFormat="1"/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right"/>
    </xf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1" customFormat="1" ht="75" customHeight="1" x14ac:dyDescent="0.45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8"/>
      <c r="D4" s="78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2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2" customFormat="1" ht="15" customHeight="1" x14ac:dyDescent="0.45">
      <c r="A7" s="80" t="str">
        <f ca="1">"© "&amp;YEAR(TODAY())&amp;" Financial Edge Training"</f>
        <v>© 2025 Financial Edge Training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1"/>
      <c r="H9" s="81"/>
      <c r="I9" s="81"/>
      <c r="J9" s="81"/>
      <c r="K9" s="27"/>
    </row>
    <row r="10" spans="1:14" s="22" customFormat="1" ht="15" customHeight="1" x14ac:dyDescent="0.45">
      <c r="B10" s="23"/>
      <c r="C10" s="23"/>
      <c r="F10" s="27"/>
      <c r="G10" s="81"/>
      <c r="H10" s="81"/>
      <c r="I10" s="81"/>
      <c r="J10" s="81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7"/>
      <c r="H12" s="77"/>
      <c r="I12" s="77"/>
      <c r="J12" s="77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7"/>
      <c r="H13" s="77"/>
      <c r="I13" s="77"/>
      <c r="J13" s="77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7"/>
      <c r="H14" s="77"/>
      <c r="I14" s="77"/>
      <c r="J14" s="77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7"/>
      <c r="H16" s="77"/>
      <c r="I16" s="77"/>
      <c r="J16" s="77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4"/>
      <c r="R4" s="44"/>
    </row>
    <row r="5" spans="1:18" s="2" customFormat="1" ht="15" customHeight="1" x14ac:dyDescent="0.45">
      <c r="A5" s="16"/>
      <c r="B5" s="7" t="s">
        <v>1</v>
      </c>
      <c r="C5" s="74" t="s">
        <v>48</v>
      </c>
      <c r="D5" s="42"/>
      <c r="E5" s="42"/>
      <c r="F5" s="17"/>
      <c r="G5" s="17"/>
      <c r="H5" s="17"/>
      <c r="I5" s="17"/>
      <c r="K5" s="17"/>
      <c r="L5" s="8" t="s">
        <v>3</v>
      </c>
      <c r="M5" s="8"/>
      <c r="N5" s="85" t="s">
        <v>9</v>
      </c>
      <c r="O5" s="85"/>
      <c r="P5" s="85"/>
      <c r="Q5" s="85"/>
      <c r="R5" s="44"/>
    </row>
    <row r="6" spans="1:18" s="2" customFormat="1" ht="15" customHeight="1" x14ac:dyDescent="0.45">
      <c r="A6" s="3"/>
      <c r="B6" s="7"/>
      <c r="C6" s="74"/>
      <c r="D6" s="42"/>
      <c r="E6" s="42"/>
      <c r="F6" s="17"/>
      <c r="G6" s="17"/>
      <c r="H6" s="17"/>
      <c r="I6" s="17"/>
      <c r="K6" s="17"/>
      <c r="L6" s="8" t="s">
        <v>4</v>
      </c>
      <c r="M6" s="8"/>
      <c r="N6" s="86">
        <v>42369</v>
      </c>
      <c r="O6" s="86"/>
      <c r="P6" s="86"/>
      <c r="Q6" s="86"/>
      <c r="R6" s="44"/>
    </row>
    <row r="7" spans="1:18" s="2" customFormat="1" ht="15" customHeight="1" x14ac:dyDescent="0.45">
      <c r="A7" s="17"/>
      <c r="B7" s="7"/>
      <c r="C7" s="74"/>
      <c r="D7" s="42"/>
      <c r="E7" s="42"/>
      <c r="F7" s="17"/>
      <c r="G7" s="17"/>
      <c r="H7" s="17"/>
      <c r="I7" s="17"/>
      <c r="K7" s="17"/>
      <c r="L7" s="8" t="s">
        <v>5</v>
      </c>
      <c r="M7" s="8"/>
      <c r="N7" s="85"/>
      <c r="O7" s="85"/>
      <c r="P7" s="85"/>
      <c r="Q7" s="85"/>
      <c r="R7" s="44"/>
    </row>
    <row r="8" spans="1:18" s="2" customFormat="1" ht="15" customHeight="1" x14ac:dyDescent="0.45">
      <c r="A8" s="17"/>
      <c r="B8" s="7"/>
      <c r="C8" s="68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5"/>
      <c r="O8" s="85"/>
      <c r="P8" s="85"/>
      <c r="Q8" s="85"/>
      <c r="R8" s="44"/>
    </row>
    <row r="9" spans="1:18" s="2" customFormat="1" ht="15" customHeight="1" x14ac:dyDescent="0.45">
      <c r="A9" s="42"/>
      <c r="B9" s="43"/>
      <c r="C9" s="43"/>
      <c r="D9" s="43"/>
      <c r="E9" s="43"/>
      <c r="F9" s="43"/>
      <c r="G9" s="43"/>
      <c r="H9" s="43"/>
      <c r="I9" s="43"/>
      <c r="K9" s="17"/>
      <c r="L9" s="8" t="s">
        <v>7</v>
      </c>
      <c r="M9" s="8"/>
      <c r="N9" s="85" t="s">
        <v>10</v>
      </c>
      <c r="O9" s="85"/>
      <c r="P9" s="85"/>
      <c r="Q9" s="85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7">
        <v>0</v>
      </c>
      <c r="O10" s="87"/>
      <c r="P10" s="87"/>
      <c r="Q10" s="87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61"/>
    </row>
    <row r="14" spans="1:18" s="2" customFormat="1" ht="15" customHeight="1" x14ac:dyDescent="0.45">
      <c r="A14" s="59"/>
      <c r="B14" s="82" t="s">
        <v>47</v>
      </c>
      <c r="C14" s="82"/>
      <c r="D14" s="82" t="s">
        <v>48</v>
      </c>
      <c r="E14" s="82"/>
      <c r="F14" s="82"/>
      <c r="G14" s="82"/>
      <c r="H14" s="82"/>
      <c r="I14" s="82"/>
      <c r="J14" s="82"/>
      <c r="K14" s="82"/>
      <c r="L14" s="82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50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96</v>
      </c>
    </row>
    <row r="5" spans="1:10" ht="15" customHeight="1" x14ac:dyDescent="0.45">
      <c r="C5" s="69" t="s">
        <v>51</v>
      </c>
      <c r="D5" s="69" t="s">
        <v>58</v>
      </c>
      <c r="F5" s="75" t="s">
        <v>20</v>
      </c>
      <c r="G5" s="69" t="s">
        <v>67</v>
      </c>
      <c r="H5" s="69" t="s">
        <v>68</v>
      </c>
    </row>
    <row r="6" spans="1:10" ht="15" customHeight="1" x14ac:dyDescent="0.45">
      <c r="B6" s="15" t="s">
        <v>22</v>
      </c>
      <c r="C6" s="66">
        <v>18</v>
      </c>
      <c r="D6" s="66">
        <v>4</v>
      </c>
      <c r="F6" s="64">
        <v>5</v>
      </c>
      <c r="G6" s="66">
        <v>3</v>
      </c>
      <c r="H6">
        <f>(D8-G6)/D8*F6</f>
        <v>2</v>
      </c>
    </row>
    <row r="7" spans="1:10" ht="15" customHeight="1" x14ac:dyDescent="0.45">
      <c r="B7" s="15" t="s">
        <v>24</v>
      </c>
      <c r="C7" s="69"/>
      <c r="D7" s="72">
        <v>0.25</v>
      </c>
    </row>
    <row r="8" spans="1:10" ht="15" customHeight="1" x14ac:dyDescent="0.45">
      <c r="B8" s="15" t="s">
        <v>59</v>
      </c>
      <c r="D8" s="67">
        <f>D6*(1+D7)</f>
        <v>5</v>
      </c>
    </row>
    <row r="9" spans="1:10" ht="15" customHeight="1" x14ac:dyDescent="0.45">
      <c r="B9" s="15" t="s">
        <v>40</v>
      </c>
      <c r="D9" s="64">
        <v>31</v>
      </c>
    </row>
    <row r="10" spans="1:10" ht="15" customHeight="1" x14ac:dyDescent="0.45">
      <c r="B10" s="15" t="s">
        <v>21</v>
      </c>
      <c r="C10" s="64">
        <v>15</v>
      </c>
      <c r="D10">
        <f>D9+H6</f>
        <v>33</v>
      </c>
    </row>
    <row r="11" spans="1:10" ht="15" customHeight="1" x14ac:dyDescent="0.45">
      <c r="B11" s="15" t="s">
        <v>77</v>
      </c>
      <c r="C11">
        <f>C10*C6</f>
        <v>270</v>
      </c>
      <c r="D11">
        <f>D10*D6</f>
        <v>132</v>
      </c>
    </row>
    <row r="12" spans="1:10" ht="15" customHeight="1" x14ac:dyDescent="0.45">
      <c r="B12" s="15" t="s">
        <v>45</v>
      </c>
      <c r="D12">
        <f>D10*D8</f>
        <v>165</v>
      </c>
    </row>
    <row r="13" spans="1:10" ht="15" customHeight="1" x14ac:dyDescent="0.45">
      <c r="B13" s="15" t="s">
        <v>63</v>
      </c>
      <c r="D13" s="64">
        <v>40</v>
      </c>
    </row>
    <row r="14" spans="1:10" ht="15" customHeight="1" x14ac:dyDescent="0.45">
      <c r="B14" s="15" t="s">
        <v>69</v>
      </c>
      <c r="D14" s="64">
        <v>20</v>
      </c>
    </row>
    <row r="15" spans="1:10" ht="15" customHeight="1" x14ac:dyDescent="0.45">
      <c r="B15" s="15" t="s">
        <v>64</v>
      </c>
      <c r="D15">
        <f>D13+D12+D14</f>
        <v>225</v>
      </c>
    </row>
    <row r="16" spans="1:10" ht="15" customHeight="1" x14ac:dyDescent="0.45">
      <c r="B16" s="15" t="s">
        <v>65</v>
      </c>
      <c r="D16" s="64">
        <v>10</v>
      </c>
    </row>
    <row r="17" spans="1:8" ht="15" customHeight="1" x14ac:dyDescent="0.45">
      <c r="D17" s="64"/>
      <c r="H17" s="15"/>
    </row>
    <row r="18" spans="1:8" ht="15" customHeight="1" x14ac:dyDescent="0.45">
      <c r="A18" s="14" t="s">
        <v>72</v>
      </c>
      <c r="D18" s="64"/>
      <c r="H18" s="15"/>
    </row>
    <row r="19" spans="1:8" ht="15" customHeight="1" x14ac:dyDescent="0.45">
      <c r="B19" s="15" t="s">
        <v>76</v>
      </c>
      <c r="C19" s="71">
        <v>5</v>
      </c>
      <c r="D19" s="64"/>
      <c r="H19" s="15"/>
    </row>
    <row r="20" spans="1:8" ht="15" customHeight="1" x14ac:dyDescent="0.45">
      <c r="B20" s="15" t="s">
        <v>29</v>
      </c>
      <c r="C20" s="72">
        <v>0.3</v>
      </c>
      <c r="D20" s="64"/>
      <c r="H20" s="15"/>
    </row>
    <row r="21" spans="1:8" ht="15" customHeight="1" x14ac:dyDescent="0.45">
      <c r="B21" s="15" t="s">
        <v>74</v>
      </c>
      <c r="C21" s="72">
        <v>0.05</v>
      </c>
      <c r="D21" s="64"/>
      <c r="H21" s="15"/>
    </row>
    <row r="22" spans="1:8" ht="15" customHeight="1" x14ac:dyDescent="0.45">
      <c r="B22" s="15" t="s">
        <v>27</v>
      </c>
      <c r="C22" s="72">
        <v>0.3</v>
      </c>
      <c r="D22" s="64"/>
      <c r="H22" s="15"/>
    </row>
    <row r="23" spans="1:8" ht="15" customHeight="1" x14ac:dyDescent="0.45">
      <c r="B23" s="15" t="s">
        <v>66</v>
      </c>
      <c r="C23" s="72">
        <v>5.0000000000000001E-3</v>
      </c>
      <c r="D23" s="64"/>
      <c r="H23" s="15"/>
    </row>
    <row r="24" spans="1:8" ht="15" customHeight="1" x14ac:dyDescent="0.45">
      <c r="D24" s="64"/>
    </row>
    <row r="25" spans="1:8" ht="15" customHeight="1" x14ac:dyDescent="0.45">
      <c r="A25" s="14" t="s">
        <v>70</v>
      </c>
      <c r="D25" s="64"/>
    </row>
    <row r="26" spans="1:8" ht="15" customHeight="1" x14ac:dyDescent="0.45">
      <c r="B26" s="15" t="str">
        <f>B12</f>
        <v>Acquisition equity value</v>
      </c>
      <c r="C26">
        <f>D12</f>
        <v>165</v>
      </c>
      <c r="E26" s="15" t="s">
        <v>73</v>
      </c>
      <c r="G26">
        <f>C29</f>
        <v>10</v>
      </c>
    </row>
    <row r="27" spans="1:8" ht="15" customHeight="1" x14ac:dyDescent="0.45">
      <c r="B27" s="15" t="s">
        <v>63</v>
      </c>
      <c r="C27">
        <f>D13</f>
        <v>40</v>
      </c>
      <c r="E27" s="15" t="s">
        <v>61</v>
      </c>
      <c r="G27">
        <f>C31-G26-G28</f>
        <v>176.625</v>
      </c>
    </row>
    <row r="28" spans="1:8" ht="15" customHeight="1" x14ac:dyDescent="0.45">
      <c r="B28" s="15" t="str">
        <f>B14</f>
        <v>Pension deficit adjustment</v>
      </c>
      <c r="C28">
        <f>D14</f>
        <v>20</v>
      </c>
      <c r="E28" s="15" t="s">
        <v>62</v>
      </c>
      <c r="G28">
        <f>C20*C26</f>
        <v>49.5</v>
      </c>
    </row>
    <row r="29" spans="1:8" ht="15" customHeight="1" x14ac:dyDescent="0.45">
      <c r="B29" s="15" t="s">
        <v>65</v>
      </c>
      <c r="C29">
        <f>D16</f>
        <v>10</v>
      </c>
      <c r="E29" s="15"/>
    </row>
    <row r="30" spans="1:8" ht="15" customHeight="1" x14ac:dyDescent="0.45">
      <c r="B30" s="15" t="s">
        <v>60</v>
      </c>
      <c r="C30">
        <f>C23*D15</f>
        <v>1.125</v>
      </c>
      <c r="E30" s="15"/>
    </row>
    <row r="31" spans="1:8" ht="15" customHeight="1" x14ac:dyDescent="0.45">
      <c r="B31" s="15" t="s">
        <v>18</v>
      </c>
      <c r="C31">
        <f>SUM(C26:C30)</f>
        <v>236.125</v>
      </c>
      <c r="E31" s="15" t="s">
        <v>19</v>
      </c>
      <c r="G31">
        <f>SUM(G26:G28)</f>
        <v>236.125</v>
      </c>
    </row>
    <row r="32" spans="1:8" ht="15" customHeight="1" x14ac:dyDescent="0.45">
      <c r="D32" s="64"/>
    </row>
    <row r="33" spans="1:6" ht="15" customHeight="1" x14ac:dyDescent="0.45">
      <c r="A33" s="14" t="s">
        <v>78</v>
      </c>
      <c r="C33" s="69" t="s">
        <v>79</v>
      </c>
      <c r="D33" s="69" t="s">
        <v>80</v>
      </c>
    </row>
    <row r="34" spans="1:6" ht="15" customHeight="1" x14ac:dyDescent="0.45">
      <c r="B34" s="15" t="s">
        <v>31</v>
      </c>
      <c r="C34">
        <f>C10</f>
        <v>15</v>
      </c>
      <c r="D34" s="63">
        <f>C34/$C$36</f>
        <v>0.84507042253521125</v>
      </c>
    </row>
    <row r="35" spans="1:6" ht="15" customHeight="1" x14ac:dyDescent="0.45">
      <c r="B35" s="15" t="s">
        <v>28</v>
      </c>
      <c r="C35">
        <f>G28/C6</f>
        <v>2.75</v>
      </c>
      <c r="D35" s="63">
        <f>C35/$C$36</f>
        <v>0.15492957746478872</v>
      </c>
    </row>
    <row r="36" spans="1:6" ht="15" customHeight="1" x14ac:dyDescent="0.45">
      <c r="B36" s="15" t="s">
        <v>32</v>
      </c>
      <c r="C36">
        <f>SUM(C34:C35)</f>
        <v>17.75</v>
      </c>
      <c r="D36" s="64"/>
    </row>
    <row r="37" spans="1:6" ht="15" customHeight="1" x14ac:dyDescent="0.45">
      <c r="D37" s="64"/>
    </row>
    <row r="38" spans="1:6" ht="15" customHeight="1" x14ac:dyDescent="0.45">
      <c r="A38" s="14" t="s">
        <v>71</v>
      </c>
      <c r="D38" s="69" t="s">
        <v>53</v>
      </c>
      <c r="E38" s="69" t="s">
        <v>54</v>
      </c>
      <c r="F38" s="69" t="s">
        <v>55</v>
      </c>
    </row>
    <row r="39" spans="1:6" ht="15" customHeight="1" x14ac:dyDescent="0.45">
      <c r="B39" s="15" t="s">
        <v>35</v>
      </c>
      <c r="D39" s="65">
        <f>$C$6/D45</f>
        <v>14.285714285714286</v>
      </c>
      <c r="E39" s="65">
        <f>$C$6/E45</f>
        <v>13.636363636363635</v>
      </c>
      <c r="F39" s="65">
        <f>$C$6/F45</f>
        <v>12.949640287769785</v>
      </c>
    </row>
    <row r="40" spans="1:6" ht="15" customHeight="1" x14ac:dyDescent="0.45">
      <c r="B40" s="15" t="s">
        <v>36</v>
      </c>
      <c r="D40" s="65">
        <f>$D$8/D50</f>
        <v>17.857142857142854</v>
      </c>
      <c r="E40" s="65">
        <f>$D$8/E50</f>
        <v>15.15151515151515</v>
      </c>
      <c r="F40" s="65">
        <f>$D$8/F50</f>
        <v>13.888888888888889</v>
      </c>
    </row>
    <row r="41" spans="1:6" ht="15" customHeight="1" x14ac:dyDescent="0.45">
      <c r="B41" s="15" t="s">
        <v>34</v>
      </c>
      <c r="D41" s="65">
        <f>1/($C$21*(1-$C$22))</f>
        <v>28.571428571428573</v>
      </c>
      <c r="E41" s="65">
        <f>1/($C$21*(1-$C$22))</f>
        <v>28.571428571428573</v>
      </c>
      <c r="F41" s="65">
        <f>1/($C$21*(1-$C$22))</f>
        <v>28.571428571428573</v>
      </c>
    </row>
    <row r="43" spans="1:6" ht="15" customHeight="1" x14ac:dyDescent="0.45">
      <c r="A43" s="14" t="s">
        <v>49</v>
      </c>
    </row>
    <row r="44" spans="1:6" ht="15" customHeight="1" x14ac:dyDescent="0.45">
      <c r="B44" s="15" t="s">
        <v>51</v>
      </c>
      <c r="C44" s="69" t="s">
        <v>52</v>
      </c>
      <c r="D44" s="69" t="s">
        <v>53</v>
      </c>
      <c r="E44" s="69" t="s">
        <v>54</v>
      </c>
      <c r="F44" s="69" t="s">
        <v>55</v>
      </c>
    </row>
    <row r="45" spans="1:6" ht="15" customHeight="1" x14ac:dyDescent="0.45">
      <c r="B45" s="15" t="s">
        <v>56</v>
      </c>
      <c r="C45" s="66">
        <v>1.2</v>
      </c>
      <c r="D45" s="66">
        <v>1.26</v>
      </c>
      <c r="E45" s="66">
        <v>1.32</v>
      </c>
      <c r="F45" s="66">
        <v>1.39</v>
      </c>
    </row>
    <row r="46" spans="1:6" ht="15" customHeight="1" x14ac:dyDescent="0.45">
      <c r="B46" s="15" t="s">
        <v>57</v>
      </c>
      <c r="C46" s="64">
        <v>15</v>
      </c>
      <c r="D46" s="64">
        <v>15</v>
      </c>
      <c r="E46" s="64">
        <v>15</v>
      </c>
      <c r="F46" s="64">
        <v>15</v>
      </c>
    </row>
    <row r="47" spans="1:6" ht="15" customHeight="1" x14ac:dyDescent="0.45">
      <c r="B47" s="15" t="s">
        <v>26</v>
      </c>
      <c r="C47">
        <f>C46*C45</f>
        <v>18</v>
      </c>
      <c r="D47">
        <f>D46*D45</f>
        <v>18.899999999999999</v>
      </c>
      <c r="E47">
        <f>E46*E45</f>
        <v>19.8</v>
      </c>
      <c r="F47">
        <f>F46*F45</f>
        <v>20.849999999999998</v>
      </c>
    </row>
    <row r="49" spans="2:6" ht="15" customHeight="1" x14ac:dyDescent="0.45">
      <c r="B49" s="15" t="s">
        <v>58</v>
      </c>
      <c r="C49" s="69" t="s">
        <v>52</v>
      </c>
      <c r="D49" s="69" t="s">
        <v>53</v>
      </c>
      <c r="E49" s="69" t="s">
        <v>54</v>
      </c>
      <c r="F49" s="69" t="s">
        <v>55</v>
      </c>
    </row>
    <row r="50" spans="2:6" ht="15" customHeight="1" x14ac:dyDescent="0.45">
      <c r="B50" s="15" t="s">
        <v>56</v>
      </c>
      <c r="C50" s="66">
        <v>0.24</v>
      </c>
      <c r="D50" s="66">
        <v>0.28000000000000003</v>
      </c>
      <c r="E50" s="66">
        <v>0.33</v>
      </c>
      <c r="F50" s="66">
        <v>0.36</v>
      </c>
    </row>
    <row r="51" spans="2:6" ht="15" customHeight="1" x14ac:dyDescent="0.45">
      <c r="B51" s="15" t="s">
        <v>57</v>
      </c>
      <c r="C51" s="64">
        <v>33</v>
      </c>
      <c r="D51" s="64">
        <v>33</v>
      </c>
      <c r="E51" s="64">
        <v>33</v>
      </c>
      <c r="F51" s="64">
        <v>33</v>
      </c>
    </row>
    <row r="52" spans="2:6" ht="15" customHeight="1" x14ac:dyDescent="0.45">
      <c r="B52" s="15" t="s">
        <v>26</v>
      </c>
      <c r="C52">
        <f>C51*C50</f>
        <v>7.92</v>
      </c>
      <c r="D52">
        <f>D51*D50</f>
        <v>9.24</v>
      </c>
      <c r="E52">
        <f>E51*E50</f>
        <v>10.89</v>
      </c>
      <c r="F52">
        <f>F51*F50</f>
        <v>11.879999999999999</v>
      </c>
    </row>
    <row r="54" spans="2:6" ht="15" customHeight="1" x14ac:dyDescent="0.45">
      <c r="B54" s="15" t="s">
        <v>46</v>
      </c>
      <c r="C54" s="69" t="s">
        <v>52</v>
      </c>
      <c r="D54" s="69" t="s">
        <v>53</v>
      </c>
      <c r="E54" s="69" t="s">
        <v>54</v>
      </c>
      <c r="F54" s="69" t="s">
        <v>55</v>
      </c>
    </row>
    <row r="55" spans="2:6" ht="15" customHeight="1" x14ac:dyDescent="0.45">
      <c r="B55" s="70" t="s">
        <v>83</v>
      </c>
      <c r="C55">
        <f>C47</f>
        <v>18</v>
      </c>
      <c r="D55">
        <f>D47</f>
        <v>18.899999999999999</v>
      </c>
      <c r="E55">
        <f>E47</f>
        <v>19.8</v>
      </c>
      <c r="F55">
        <f>F47</f>
        <v>20.849999999999998</v>
      </c>
    </row>
    <row r="56" spans="2:6" ht="15" customHeight="1" x14ac:dyDescent="0.45">
      <c r="B56" s="70" t="s">
        <v>82</v>
      </c>
      <c r="C56">
        <f>C52</f>
        <v>7.92</v>
      </c>
      <c r="D56">
        <f>D52</f>
        <v>9.24</v>
      </c>
      <c r="E56">
        <f>E52</f>
        <v>10.89</v>
      </c>
      <c r="F56">
        <f>F52</f>
        <v>11.879999999999999</v>
      </c>
    </row>
    <row r="57" spans="2:6" ht="15" customHeight="1" x14ac:dyDescent="0.45">
      <c r="B57" s="70" t="s">
        <v>84</v>
      </c>
      <c r="C57">
        <f>$C$19*(1-$C$22)</f>
        <v>3.5</v>
      </c>
      <c r="D57">
        <f>$C$19*(1-$C$22)</f>
        <v>3.5</v>
      </c>
      <c r="E57">
        <f>$C$19*(1-$C$22)</f>
        <v>3.5</v>
      </c>
      <c r="F57">
        <f>$C$19*(1-$C$22)</f>
        <v>3.5</v>
      </c>
    </row>
    <row r="58" spans="2:6" ht="15" customHeight="1" x14ac:dyDescent="0.45">
      <c r="B58" s="70" t="s">
        <v>95</v>
      </c>
      <c r="C58">
        <f>-($G$27+$G$26-$C$27)*$C$21*(1-$C$22)</f>
        <v>-5.131875</v>
      </c>
      <c r="D58">
        <f t="shared" ref="D58:F58" si="0">-($G$27+$G$26-$C$27)*$C$21*(1-$C$22)</f>
        <v>-5.131875</v>
      </c>
      <c r="E58">
        <f t="shared" si="0"/>
        <v>-5.131875</v>
      </c>
      <c r="F58">
        <f t="shared" si="0"/>
        <v>-5.131875</v>
      </c>
    </row>
    <row r="59" spans="2:6" ht="15" customHeight="1" x14ac:dyDescent="0.45">
      <c r="B59" s="15" t="s">
        <v>30</v>
      </c>
      <c r="C59">
        <f>SUM(C55:C58)</f>
        <v>24.288125000000001</v>
      </c>
      <c r="D59">
        <f>SUM(D55:D58)</f>
        <v>26.508125</v>
      </c>
      <c r="E59">
        <f>SUM(E55:E58)</f>
        <v>29.058124999999997</v>
      </c>
      <c r="F59">
        <f>SUM(F55:F58)</f>
        <v>31.098124999999996</v>
      </c>
    </row>
    <row r="60" spans="2:6" ht="15" customHeight="1" x14ac:dyDescent="0.45">
      <c r="B60" s="15" t="s">
        <v>32</v>
      </c>
      <c r="C60">
        <f>$C$36</f>
        <v>17.75</v>
      </c>
      <c r="D60">
        <f>$C$36</f>
        <v>17.75</v>
      </c>
      <c r="E60">
        <f>$C$36</f>
        <v>17.75</v>
      </c>
      <c r="F60">
        <f>$C$36</f>
        <v>17.75</v>
      </c>
    </row>
    <row r="61" spans="2:6" ht="15" customHeight="1" x14ac:dyDescent="0.45">
      <c r="B61" s="15" t="s">
        <v>33</v>
      </c>
      <c r="C61" s="67">
        <f>C59/C60</f>
        <v>1.3683450704225353</v>
      </c>
      <c r="D61" s="67">
        <f>D59/D60</f>
        <v>1.4934154929577466</v>
      </c>
      <c r="E61" s="67">
        <f>E59/E60</f>
        <v>1.6370774647887323</v>
      </c>
      <c r="F61" s="67">
        <f>F59/F60</f>
        <v>1.752007042253521</v>
      </c>
    </row>
    <row r="62" spans="2:6" ht="15" customHeight="1" x14ac:dyDescent="0.45">
      <c r="B62" s="15" t="s">
        <v>37</v>
      </c>
      <c r="C62" s="67">
        <f>C45</f>
        <v>1.2</v>
      </c>
      <c r="D62" s="67">
        <f>D45</f>
        <v>1.26</v>
      </c>
      <c r="E62" s="67">
        <f>E45</f>
        <v>1.32</v>
      </c>
      <c r="F62" s="67">
        <f>F45</f>
        <v>1.39</v>
      </c>
    </row>
    <row r="63" spans="2:6" ht="15" customHeight="1" x14ac:dyDescent="0.45">
      <c r="B63" s="15" t="s">
        <v>49</v>
      </c>
      <c r="C63" s="63">
        <f>C61/C62-1</f>
        <v>0.14028755868544618</v>
      </c>
      <c r="D63" s="63">
        <f>D61/D62-1</f>
        <v>0.18525039123630682</v>
      </c>
      <c r="E63" s="63">
        <f>E61/E62-1</f>
        <v>0.2402102005975244</v>
      </c>
      <c r="F63" s="63">
        <f>F61/F62-1</f>
        <v>0.26043672104569859</v>
      </c>
    </row>
    <row r="65" spans="1:5" ht="15" customHeight="1" x14ac:dyDescent="0.45">
      <c r="A65" s="14" t="s">
        <v>75</v>
      </c>
      <c r="C65" s="69" t="s">
        <v>51</v>
      </c>
      <c r="D65" s="69" t="s">
        <v>58</v>
      </c>
      <c r="E65" s="69" t="s">
        <v>46</v>
      </c>
    </row>
    <row r="66" spans="1:5" ht="15" customHeight="1" x14ac:dyDescent="0.45">
      <c r="B66" s="15" t="s">
        <v>25</v>
      </c>
      <c r="C66" s="64">
        <v>156</v>
      </c>
      <c r="D66" s="64">
        <v>20</v>
      </c>
    </row>
    <row r="67" spans="1:5" ht="15" customHeight="1" x14ac:dyDescent="0.45">
      <c r="B67" s="15" t="s">
        <v>39</v>
      </c>
      <c r="C67" s="64">
        <v>300</v>
      </c>
      <c r="D67" s="64">
        <v>40</v>
      </c>
    </row>
    <row r="68" spans="1:5" ht="15" customHeight="1" x14ac:dyDescent="0.45">
      <c r="B68" s="15" t="s">
        <v>81</v>
      </c>
      <c r="C68" s="65"/>
      <c r="D68" s="65"/>
      <c r="E68" s="65"/>
    </row>
    <row r="70" spans="1:5" ht="15" customHeight="1" x14ac:dyDescent="0.45">
      <c r="A70" s="14" t="s">
        <v>85</v>
      </c>
    </row>
    <row r="71" spans="1:5" ht="15" customHeight="1" x14ac:dyDescent="0.45">
      <c r="B71" s="15" t="str">
        <f>B12</f>
        <v>Acquisition equity value</v>
      </c>
    </row>
    <row r="72" spans="1:5" ht="15" customHeight="1" x14ac:dyDescent="0.45">
      <c r="B72" s="15" t="str">
        <f>B11</f>
        <v>Market cap</v>
      </c>
    </row>
    <row r="73" spans="1:5" ht="15" customHeight="1" x14ac:dyDescent="0.45">
      <c r="B73" s="15" t="s">
        <v>86</v>
      </c>
    </row>
    <row r="75" spans="1:5" ht="15" customHeight="1" x14ac:dyDescent="0.45">
      <c r="B75" s="15" t="s">
        <v>87</v>
      </c>
      <c r="C75" s="73">
        <v>7.0000000000000007E-2</v>
      </c>
    </row>
    <row r="76" spans="1:5" ht="15" customHeight="1" x14ac:dyDescent="0.45">
      <c r="B76" s="15" t="s">
        <v>41</v>
      </c>
      <c r="C76" s="73">
        <v>0.03</v>
      </c>
    </row>
    <row r="77" spans="1:5" ht="15" customHeight="1" x14ac:dyDescent="0.45">
      <c r="B77" s="15" t="s">
        <v>42</v>
      </c>
      <c r="C77" s="63"/>
    </row>
    <row r="78" spans="1:5" ht="15" customHeight="1" x14ac:dyDescent="0.45">
      <c r="C78" s="63"/>
    </row>
    <row r="79" spans="1:5" ht="15" customHeight="1" x14ac:dyDescent="0.45">
      <c r="D79" s="69" t="s">
        <v>53</v>
      </c>
    </row>
    <row r="80" spans="1:5" ht="15" customHeight="1" x14ac:dyDescent="0.45">
      <c r="B80" s="15" t="s">
        <v>43</v>
      </c>
    </row>
    <row r="81" spans="1:4" ht="15" customHeight="1" x14ac:dyDescent="0.45">
      <c r="B81" s="15" t="s">
        <v>88</v>
      </c>
    </row>
    <row r="82" spans="1:4" ht="15" customHeight="1" x14ac:dyDescent="0.45">
      <c r="B82" s="15" t="s">
        <v>44</v>
      </c>
    </row>
    <row r="84" spans="1:4" ht="15" customHeight="1" x14ac:dyDescent="0.45">
      <c r="A84" s="14" t="s">
        <v>89</v>
      </c>
    </row>
    <row r="85" spans="1:4" ht="15" customHeight="1" x14ac:dyDescent="0.45">
      <c r="C85" s="69" t="s">
        <v>94</v>
      </c>
      <c r="D85" s="69" t="s">
        <v>53</v>
      </c>
    </row>
    <row r="86" spans="1:4" ht="15" customHeight="1" x14ac:dyDescent="0.45">
      <c r="B86" s="15" t="s">
        <v>90</v>
      </c>
      <c r="D86" s="64">
        <v>16</v>
      </c>
    </row>
    <row r="87" spans="1:4" ht="15" customHeight="1" x14ac:dyDescent="0.45">
      <c r="B87" s="15" t="s">
        <v>91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92</v>
      </c>
    </row>
    <row r="91" spans="1:4" ht="15" customHeight="1" x14ac:dyDescent="0.45">
      <c r="B91" s="15" t="s">
        <v>93</v>
      </c>
    </row>
    <row r="92" spans="1:4" ht="15" customHeight="1" x14ac:dyDescent="0.45">
      <c r="B92" s="15" t="s">
        <v>38</v>
      </c>
      <c r="C92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549FACBE-0F21-4751-9E92-A2FA6E8FD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F5DDCC-8D73-48B8-AA20-5B6C0F1FDD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69EDE4-77AA-4485-A5A8-7418163E913B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M&amp;A Cash Deal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Maria Weber</cp:lastModifiedBy>
  <cp:lastPrinted>2016-02-04T14:08:33Z</cp:lastPrinted>
  <dcterms:created xsi:type="dcterms:W3CDTF">2016-02-03T14:06:14Z</dcterms:created>
  <dcterms:modified xsi:type="dcterms:W3CDTF">2025-07-23T21:07:12Z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