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ardKelly\Downloads\"/>
    </mc:Choice>
  </mc:AlternateContent>
  <xr:revisionPtr revIDLastSave="0" documentId="13_ncr:1_{0E09E057-4829-4E2D-8E4F-DFE22E0BEB20}" xr6:coauthVersionLast="47" xr6:coauthVersionMax="47" xr10:uidLastSave="{00000000-0000-0000-0000-000000000000}"/>
  <bookViews>
    <workbookView xWindow="-28898" yWindow="-16297" windowWidth="28996" windowHeight="15675" xr2:uid="{00000000-000D-0000-FFFF-FFFF00000000}"/>
  </bookViews>
  <sheets>
    <sheet name="Welcome" sheetId="2" r:id="rId1"/>
    <sheet name="Pension calculation" sheetId="1" r:id="rId2"/>
  </sheets>
  <definedNames>
    <definedName name="_xlnm.Print_Area" localSheetId="1">'Pension calculation'!$A$1:$N$37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K33" i="1" l="1"/>
  <c r="E33" i="1"/>
  <c r="G17" i="1"/>
  <c r="G18" i="1"/>
  <c r="G19" i="1"/>
  <c r="G20" i="1"/>
  <c r="G16" i="1"/>
  <c r="E16" i="1" s="1"/>
  <c r="C10" i="1"/>
  <c r="K25" i="1" l="1"/>
  <c r="E25" i="1"/>
  <c r="K16" i="1" l="1"/>
  <c r="G11" i="1"/>
  <c r="C11" i="1"/>
  <c r="E11" i="1" l="1"/>
  <c r="E7" i="1"/>
  <c r="E10" i="1"/>
  <c r="F10" i="1" s="1"/>
  <c r="J19" i="1" s="1"/>
  <c r="E8" i="1"/>
  <c r="F8" i="1" s="1"/>
  <c r="J17" i="1" s="1"/>
  <c r="E9" i="1"/>
  <c r="F11" i="1"/>
  <c r="J20" i="1" s="1"/>
  <c r="F7" i="1"/>
  <c r="J16" i="1" s="1"/>
  <c r="J25" i="1" s="1"/>
  <c r="J33" i="1" s="1"/>
  <c r="F9" i="1"/>
  <c r="J18" i="1" s="1"/>
  <c r="D20" i="1" l="1"/>
  <c r="J29" i="1"/>
  <c r="D17" i="1"/>
  <c r="J26" i="1"/>
  <c r="D19" i="1"/>
  <c r="J28" i="1"/>
  <c r="D18" i="1"/>
  <c r="J27" i="1"/>
  <c r="L33" i="1"/>
  <c r="I34" i="1" s="1"/>
  <c r="K34" i="1" s="1"/>
  <c r="F33" i="1"/>
  <c r="C34" i="1" s="1"/>
  <c r="E34" i="1" s="1"/>
  <c r="F34" i="1" s="1"/>
  <c r="C35" i="1" s="1"/>
  <c r="L16" i="1"/>
  <c r="I17" i="1" s="1"/>
  <c r="K17" i="1" s="1"/>
  <c r="L17" i="1" s="1"/>
  <c r="I18" i="1" s="1"/>
  <c r="K18" i="1" s="1"/>
  <c r="D16" i="1"/>
  <c r="F16" i="1" s="1"/>
  <c r="C17" i="1" s="1"/>
  <c r="E17" i="1" s="1"/>
  <c r="D25" i="1"/>
  <c r="F25" i="1" s="1"/>
  <c r="L25" i="1"/>
  <c r="I26" i="1" s="1"/>
  <c r="J35" i="1" l="1"/>
  <c r="D27" i="1"/>
  <c r="J34" i="1"/>
  <c r="L34" i="1" s="1"/>
  <c r="D26" i="1"/>
  <c r="J36" i="1"/>
  <c r="D28" i="1"/>
  <c r="J37" i="1"/>
  <c r="D29" i="1"/>
  <c r="N33" i="1"/>
  <c r="E35" i="1"/>
  <c r="F35" i="1" s="1"/>
  <c r="L18" i="1"/>
  <c r="I19" i="1" s="1"/>
  <c r="K19" i="1" s="1"/>
  <c r="L19" i="1" s="1"/>
  <c r="I20" i="1" s="1"/>
  <c r="K26" i="1"/>
  <c r="L26" i="1" s="1"/>
  <c r="I27" i="1" s="1"/>
  <c r="F17" i="1"/>
  <c r="C18" i="1" s="1"/>
  <c r="E18" i="1" s="1"/>
  <c r="F18" i="1" s="1"/>
  <c r="C19" i="1" s="1"/>
  <c r="E19" i="1" s="1"/>
  <c r="C26" i="1"/>
  <c r="E26" i="1" s="1"/>
  <c r="N25" i="1"/>
  <c r="I35" i="1" l="1"/>
  <c r="K35" i="1" s="1"/>
  <c r="L35" i="1" s="1"/>
  <c r="I36" i="1" s="1"/>
  <c r="N34" i="1"/>
  <c r="F26" i="1"/>
  <c r="N26" i="1" s="1"/>
  <c r="K36" i="1"/>
  <c r="L36" i="1" s="1"/>
  <c r="I37" i="1" s="1"/>
  <c r="K37" i="1" s="1"/>
  <c r="L37" i="1" s="1"/>
  <c r="C36" i="1"/>
  <c r="N35" i="1"/>
  <c r="K27" i="1"/>
  <c r="L27" i="1" s="1"/>
  <c r="I28" i="1" s="1"/>
  <c r="K28" i="1" s="1"/>
  <c r="L28" i="1" s="1"/>
  <c r="I29" i="1" s="1"/>
  <c r="K29" i="1" s="1"/>
  <c r="L29" i="1" s="1"/>
  <c r="C27" i="1"/>
  <c r="K20" i="1"/>
  <c r="L20" i="1" s="1"/>
  <c r="F19" i="1"/>
  <c r="C20" i="1" s="1"/>
  <c r="E36" i="1" l="1"/>
  <c r="F36" i="1" s="1"/>
  <c r="E27" i="1"/>
  <c r="F27" i="1" s="1"/>
  <c r="E20" i="1"/>
  <c r="F20" i="1" s="1"/>
  <c r="N36" i="1" l="1"/>
  <c r="C37" i="1"/>
  <c r="C28" i="1"/>
  <c r="E28" i="1" s="1"/>
  <c r="F28" i="1" s="1"/>
  <c r="N27" i="1"/>
  <c r="E37" i="1" l="1"/>
  <c r="F37" i="1" s="1"/>
  <c r="N37" i="1" s="1"/>
  <c r="C29" i="1"/>
  <c r="E29" i="1" s="1"/>
  <c r="F29" i="1" s="1"/>
  <c r="N29" i="1" s="1"/>
  <c r="N28" i="1"/>
</calcChain>
</file>

<file path=xl/sharedStrings.xml><?xml version="1.0" encoding="utf-8"?>
<sst xmlns="http://schemas.openxmlformats.org/spreadsheetml/2006/main" count="74" uniqueCount="38">
  <si>
    <t>Pension mechanics example</t>
  </si>
  <si>
    <t>This document is for training purposes only. Financial Edge accepts no responsibility or liability for any other purpose or usage.</t>
  </si>
  <si>
    <t>Pension accounting calculation</t>
  </si>
  <si>
    <t>Retirement age</t>
  </si>
  <si>
    <t>Service cost calculation</t>
  </si>
  <si>
    <t>Mortality</t>
  </si>
  <si>
    <t>Pension</t>
  </si>
  <si>
    <t xml:space="preserve">PV of </t>
  </si>
  <si>
    <t xml:space="preserve">Discount </t>
  </si>
  <si>
    <t>Discount rate</t>
  </si>
  <si>
    <t>Amort.</t>
  </si>
  <si>
    <t>Year</t>
  </si>
  <si>
    <t>Return on pension assets</t>
  </si>
  <si>
    <t>Final salary estimate</t>
  </si>
  <si>
    <t>% final salary</t>
  </si>
  <si>
    <t>Pension payment each year at retirement</t>
  </si>
  <si>
    <t>PV of annuity</t>
  </si>
  <si>
    <t>Age now</t>
  </si>
  <si>
    <t>For simplicity the pension calculation is only for 5 years</t>
  </si>
  <si>
    <t>Return on assets = discount rate</t>
  </si>
  <si>
    <t>Pension fund asset</t>
  </si>
  <si>
    <t>Pension fund liability</t>
  </si>
  <si>
    <t>Beginning</t>
  </si>
  <si>
    <t>Contribution</t>
  </si>
  <si>
    <t>Return</t>
  </si>
  <si>
    <t>Ending</t>
  </si>
  <si>
    <t>Return %</t>
  </si>
  <si>
    <t>Service</t>
  </si>
  <si>
    <t>Interest</t>
  </si>
  <si>
    <t>End</t>
  </si>
  <si>
    <t>Year 1</t>
  </si>
  <si>
    <t>Year 2</t>
  </si>
  <si>
    <t>Year 3</t>
  </si>
  <si>
    <t>Year 4</t>
  </si>
  <si>
    <t>Year 5</t>
  </si>
  <si>
    <t>Return on assets &lt;&gt; discount rate</t>
  </si>
  <si>
    <t>Surplus (deficit)</t>
  </si>
  <si>
    <t>Contributions fixed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</si>
</sst>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_);\(#,##0.0\)"/>
    <numFmt numFmtId="165" formatCode="0.0%_);\(0.0%\)"/>
    <numFmt numFmtId="166" formatCode="#,##0.0&quot; x&quot;_);\(#,##0.0\)&quot; x&quot;"/>
    <numFmt numFmtId="167" formatCode="#,##0.0_);\(#,##0.0\)\,0.0_);@_)"/>
    <numFmt numFmtId="168" formatCode="#,##0.0_);\(#,##0.0\);0.0_);@_)"/>
    <numFmt numFmtId="169" formatCode="[$-409]d\-mmm\-yy;@"/>
    <numFmt numFmtId="170" formatCode="0.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0"/>
      <name val="Calibri Light"/>
      <family val="2"/>
      <scheme val="major"/>
    </font>
    <font>
      <sz val="11"/>
      <color theme="1" tint="0.24994659260841701"/>
      <name val="Calibri"/>
      <family val="2"/>
      <scheme val="minor"/>
    </font>
    <font>
      <sz val="18"/>
      <color theme="0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 tint="0.2499771111178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sz val="11"/>
      <color rgb="FF085393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0" tint="-0.14996795556505021"/>
      </bottom>
      <diagonal/>
    </border>
  </borders>
  <cellStyleXfs count="12">
    <xf numFmtId="164" fontId="0" fillId="0" borderId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5" fontId="1" fillId="0" borderId="0" applyFont="0" applyFill="0" applyBorder="0" applyAlignment="0" applyProtection="0"/>
    <xf numFmtId="164" fontId="2" fillId="0" borderId="0" applyNumberFormat="0" applyFill="0" applyBorder="0" applyAlignment="0" applyProtection="0"/>
    <xf numFmtId="164" fontId="1" fillId="0" borderId="0" applyNumberFormat="0" applyFill="0" applyBorder="0" applyAlignment="0" applyProtection="0"/>
    <xf numFmtId="0" fontId="4" fillId="2" borderId="0" applyNumberFormat="0">
      <alignment horizontal="left"/>
    </xf>
    <xf numFmtId="168" fontId="5" fillId="0" borderId="0"/>
    <xf numFmtId="0" fontId="7" fillId="3" borderId="0" applyNumberFormat="0" applyAlignment="0">
      <alignment horizontal="left"/>
    </xf>
    <xf numFmtId="0" fontId="8" fillId="4" borderId="0" applyNumberFormat="0" applyFont="0" applyAlignment="0" applyProtection="0">
      <alignment vertical="top"/>
    </xf>
    <xf numFmtId="167" fontId="12" fillId="0" borderId="0" applyNumberFormat="0" applyFill="0" applyBorder="0" applyAlignment="0">
      <alignment vertical="top"/>
    </xf>
    <xf numFmtId="0" fontId="8" fillId="4" borderId="1" applyFont="0" applyAlignment="0" applyProtection="0">
      <alignment vertical="top"/>
    </xf>
  </cellStyleXfs>
  <cellXfs count="40">
    <xf numFmtId="164" fontId="0" fillId="0" borderId="0" xfId="0"/>
    <xf numFmtId="165" fontId="0" fillId="0" borderId="0" xfId="1" applyFont="1"/>
    <xf numFmtId="164" fontId="0" fillId="0" borderId="0" xfId="0" applyAlignment="1">
      <alignment horizontal="right"/>
    </xf>
    <xf numFmtId="165" fontId="0" fillId="0" borderId="0" xfId="1" applyFont="1" applyAlignment="1">
      <alignment horizontal="right"/>
    </xf>
    <xf numFmtId="168" fontId="6" fillId="0" borderId="0" xfId="7" applyFont="1"/>
    <xf numFmtId="168" fontId="8" fillId="0" borderId="0" xfId="7" applyFont="1" applyAlignment="1">
      <alignment vertical="top"/>
    </xf>
    <xf numFmtId="168" fontId="8" fillId="0" borderId="0" xfId="7" applyFont="1"/>
    <xf numFmtId="168" fontId="9" fillId="0" borderId="0" xfId="7" applyFont="1" applyAlignment="1">
      <alignment vertical="center"/>
    </xf>
    <xf numFmtId="168" fontId="10" fillId="0" borderId="0" xfId="7" applyFont="1" applyAlignment="1">
      <alignment vertical="center" wrapText="1"/>
    </xf>
    <xf numFmtId="167" fontId="8" fillId="4" borderId="0" xfId="9" applyNumberFormat="1" applyFont="1" applyAlignment="1">
      <alignment horizontal="left" vertical="top"/>
    </xf>
    <xf numFmtId="167" fontId="11" fillId="4" borderId="0" xfId="9" applyNumberFormat="1" applyFont="1" applyAlignment="1">
      <alignment horizontal="center" vertical="top"/>
    </xf>
    <xf numFmtId="167" fontId="8" fillId="4" borderId="0" xfId="9" applyNumberFormat="1" applyFont="1" applyAlignment="1"/>
    <xf numFmtId="167" fontId="10" fillId="4" borderId="0" xfId="9" applyNumberFormat="1" applyFont="1" applyAlignment="1">
      <alignment vertical="center" wrapText="1"/>
    </xf>
    <xf numFmtId="0" fontId="8" fillId="4" borderId="1" xfId="11" applyFont="1" applyAlignment="1">
      <alignment vertical="top"/>
    </xf>
    <xf numFmtId="0" fontId="11" fillId="4" borderId="1" xfId="11" applyFont="1" applyAlignment="1">
      <alignment horizontal="center" vertical="top"/>
    </xf>
    <xf numFmtId="0" fontId="8" fillId="4" borderId="1" xfId="11" applyFont="1" applyAlignment="1"/>
    <xf numFmtId="0" fontId="10" fillId="4" borderId="1" xfId="11" applyFont="1" applyAlignment="1">
      <alignment vertical="center" wrapText="1"/>
    </xf>
    <xf numFmtId="168" fontId="13" fillId="0" borderId="0" xfId="7" applyFont="1" applyAlignment="1">
      <alignment vertical="center" wrapText="1"/>
    </xf>
    <xf numFmtId="168" fontId="11" fillId="0" borderId="0" xfId="7" applyFont="1" applyAlignment="1">
      <alignment vertical="top"/>
    </xf>
    <xf numFmtId="168" fontId="8" fillId="0" borderId="0" xfId="7" applyFont="1" applyAlignment="1">
      <alignment horizontal="left" wrapText="1"/>
    </xf>
    <xf numFmtId="168" fontId="8" fillId="0" borderId="0" xfId="7" applyFont="1" applyAlignment="1">
      <alignment horizontal="left" vertical="top"/>
    </xf>
    <xf numFmtId="169" fontId="8" fillId="0" borderId="0" xfId="7" applyNumberFormat="1" applyFont="1" applyAlignment="1">
      <alignment horizontal="left"/>
    </xf>
    <xf numFmtId="168" fontId="8" fillId="0" borderId="0" xfId="7" applyFont="1" applyAlignment="1">
      <alignment vertical="top" wrapText="1"/>
    </xf>
    <xf numFmtId="168" fontId="8" fillId="0" borderId="0" xfId="7" applyFont="1" applyAlignment="1">
      <alignment horizontal="left"/>
    </xf>
    <xf numFmtId="170" fontId="8" fillId="0" borderId="0" xfId="7" applyNumberFormat="1" applyFont="1" applyAlignment="1">
      <alignment horizontal="left"/>
    </xf>
    <xf numFmtId="168" fontId="11" fillId="0" borderId="0" xfId="7" applyFont="1" applyAlignment="1">
      <alignment horizontal="left" vertical="top"/>
    </xf>
    <xf numFmtId="168" fontId="11" fillId="0" borderId="0" xfId="7" applyFont="1"/>
    <xf numFmtId="168" fontId="5" fillId="0" borderId="0" xfId="7"/>
    <xf numFmtId="164" fontId="3" fillId="0" borderId="0" xfId="0" applyFont="1"/>
    <xf numFmtId="164" fontId="2" fillId="0" borderId="0" xfId="4"/>
    <xf numFmtId="165" fontId="2" fillId="0" borderId="0" xfId="4" applyNumberFormat="1"/>
    <xf numFmtId="164" fontId="4" fillId="2" borderId="0" xfId="6" applyNumberFormat="1">
      <alignment horizontal="left"/>
    </xf>
    <xf numFmtId="164" fontId="3" fillId="0" borderId="0" xfId="0" applyFont="1" applyAlignment="1">
      <alignment horizontal="centerContinuous"/>
    </xf>
    <xf numFmtId="164" fontId="3" fillId="0" borderId="0" xfId="0" applyFont="1" applyAlignment="1">
      <alignment horizontal="right"/>
    </xf>
    <xf numFmtId="168" fontId="10" fillId="0" borderId="0" xfId="7" applyFont="1" applyAlignment="1">
      <alignment horizontal="center" vertical="center" wrapText="1"/>
    </xf>
    <xf numFmtId="167" fontId="4" fillId="2" borderId="0" xfId="6" applyNumberFormat="1" applyAlignment="1">
      <alignment horizontal="center"/>
    </xf>
    <xf numFmtId="167" fontId="4" fillId="3" borderId="0" xfId="8" applyNumberFormat="1" applyFont="1" applyAlignment="1">
      <alignment horizontal="center" vertical="center"/>
    </xf>
    <xf numFmtId="167" fontId="8" fillId="4" borderId="0" xfId="9" applyNumberFormat="1" applyFont="1" applyAlignment="1">
      <alignment horizontal="left" vertical="top"/>
    </xf>
    <xf numFmtId="167" fontId="12" fillId="4" borderId="0" xfId="10" applyNumberFormat="1" applyFill="1" applyBorder="1" applyAlignment="1">
      <alignment horizontal="center" vertical="center" wrapText="1"/>
    </xf>
    <xf numFmtId="168" fontId="13" fillId="0" borderId="0" xfId="7" applyFont="1" applyAlignment="1">
      <alignment horizontal="center" vertical="center" wrapText="1"/>
    </xf>
  </cellXfs>
  <cellStyles count="12">
    <cellStyle name="b" xfId="4" xr:uid="{00000000-0005-0000-0000-000000000000}"/>
    <cellStyle name="Background Fill" xfId="9" xr:uid="{1DC6837B-461D-475C-8529-1F05CA23E012}"/>
    <cellStyle name="BG Border" xfId="11" xr:uid="{71A90F06-08A3-4FA4-AF03-CCED21A43B65}"/>
    <cellStyle name="Black" xfId="5" xr:uid="{00000000-0005-0000-0000-000001000000}"/>
    <cellStyle name="D" xfId="3" xr:uid="{00000000-0005-0000-0000-000002000000}"/>
    <cellStyle name="m" xfId="2" xr:uid="{00000000-0005-0000-0000-000003000000}"/>
    <cellStyle name="Normal" xfId="0" builtinId="0" customBuiltin="1"/>
    <cellStyle name="Normal 2" xfId="7" xr:uid="{58327B0A-4805-47ED-8674-8CDDD0BB04AF}"/>
    <cellStyle name="Notes and Comments" xfId="10" xr:uid="{7CD621DB-C64F-4720-B909-124B6A2ED4B7}"/>
    <cellStyle name="P" xfId="1" xr:uid="{00000000-0005-0000-0000-000005000000}"/>
    <cellStyle name="Primary Title" xfId="6" xr:uid="{FA4B58D7-EAD8-4D84-80B0-2C70C71BFE8B}"/>
    <cellStyle name="Secondary Title" xfId="8" xr:uid="{5A74CCAD-5DAA-46C1-8404-FC5DCA6835D5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0CA328-4317-4BE5-9176-1B4934AC7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5" y="1019175"/>
          <a:ext cx="3486150" cy="484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1A97-DF83-4CC0-9083-44A7FB94CA82}">
  <dimension ref="A1:N18"/>
  <sheetViews>
    <sheetView showGridLines="0" tabSelected="1" zoomScaleNormal="100" workbookViewId="0">
      <selection sqref="A1:N1"/>
    </sheetView>
  </sheetViews>
  <sheetFormatPr defaultColWidth="8" defaultRowHeight="14.25" x14ac:dyDescent="0.45"/>
  <cols>
    <col min="1" max="1" width="8.625" style="27" customWidth="1"/>
    <col min="2" max="13" width="8" style="27" customWidth="1"/>
    <col min="14" max="14" width="8.625" style="27" customWidth="1"/>
    <col min="15" max="26" width="8" style="27" customWidth="1"/>
    <col min="27" max="16384" width="8" style="27"/>
  </cols>
  <sheetData>
    <row r="1" spans="1:14" s="4" customFormat="1" ht="189.75" customHeight="1" x14ac:dyDescent="0.8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5" customFormat="1" ht="75" customHeight="1" x14ac:dyDescent="0.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6" customFormat="1" ht="7.5" customHeight="1" x14ac:dyDescent="0.45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 x14ac:dyDescent="0.45">
      <c r="A4" s="9"/>
      <c r="B4" s="10"/>
      <c r="C4" s="37"/>
      <c r="D4" s="37"/>
      <c r="E4" s="11"/>
      <c r="F4" s="12"/>
      <c r="G4" s="12"/>
      <c r="H4" s="12"/>
      <c r="I4" s="12"/>
      <c r="J4" s="12"/>
      <c r="K4" s="12"/>
      <c r="L4" s="11"/>
      <c r="M4" s="11"/>
      <c r="N4" s="11"/>
    </row>
    <row r="5" spans="1:14" s="6" customFormat="1" ht="15" customHeight="1" x14ac:dyDescent="0.45">
      <c r="A5" s="38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s="6" customFormat="1" ht="15" customHeight="1" x14ac:dyDescent="0.4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s="6" customFormat="1" ht="15" customHeight="1" x14ac:dyDescent="0.45">
      <c r="A7" s="38" t="str">
        <f ca="1">"© "&amp;YEAR(TODAY())&amp;" Financial Edge Training "</f>
        <v xml:space="preserve">© 2026 Financial Edge Training 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s="6" customFormat="1" ht="15" customHeight="1" thickBot="1" x14ac:dyDescent="0.5">
      <c r="A8" s="13"/>
      <c r="B8" s="14"/>
      <c r="C8" s="13"/>
      <c r="D8" s="13"/>
      <c r="E8" s="15"/>
      <c r="F8" s="16"/>
      <c r="G8" s="16"/>
      <c r="H8" s="16"/>
      <c r="I8" s="16"/>
      <c r="J8" s="16"/>
      <c r="K8" s="16"/>
      <c r="L8" s="15"/>
      <c r="M8" s="15"/>
      <c r="N8" s="15"/>
    </row>
    <row r="9" spans="1:14" s="6" customFormat="1" ht="15" customHeight="1" x14ac:dyDescent="0.45">
      <c r="F9" s="17"/>
      <c r="G9" s="39"/>
      <c r="H9" s="39"/>
      <c r="I9" s="39"/>
      <c r="J9" s="39"/>
      <c r="K9" s="17"/>
    </row>
    <row r="10" spans="1:14" s="6" customFormat="1" ht="15" customHeight="1" x14ac:dyDescent="0.45">
      <c r="B10" s="7"/>
      <c r="C10" s="7"/>
      <c r="F10" s="17"/>
      <c r="G10" s="39"/>
      <c r="H10" s="39"/>
      <c r="I10" s="39"/>
      <c r="J10" s="39"/>
      <c r="K10" s="17"/>
    </row>
    <row r="11" spans="1:14" s="6" customFormat="1" ht="15" customHeight="1" x14ac:dyDescent="0.45">
      <c r="B11" s="18"/>
      <c r="C11" s="18"/>
      <c r="D11" s="19"/>
      <c r="F11" s="8"/>
      <c r="G11" s="8"/>
      <c r="H11" s="8"/>
      <c r="I11" s="8"/>
      <c r="J11" s="8"/>
      <c r="K11" s="8"/>
    </row>
    <row r="12" spans="1:14" s="6" customFormat="1" ht="15" customHeight="1" x14ac:dyDescent="0.45">
      <c r="A12" s="20"/>
      <c r="B12" s="18"/>
      <c r="C12" s="18"/>
      <c r="D12" s="21"/>
      <c r="F12" s="8"/>
      <c r="G12" s="34"/>
      <c r="H12" s="34"/>
      <c r="I12" s="34"/>
      <c r="J12" s="34"/>
      <c r="K12" s="8"/>
    </row>
    <row r="13" spans="1:14" s="6" customFormat="1" ht="15" customHeight="1" x14ac:dyDescent="0.45">
      <c r="A13" s="22"/>
      <c r="B13" s="18"/>
      <c r="C13" s="18"/>
      <c r="D13" s="23"/>
      <c r="F13" s="8"/>
      <c r="G13" s="34"/>
      <c r="H13" s="34"/>
      <c r="I13" s="34"/>
      <c r="J13" s="34"/>
      <c r="K13" s="8"/>
    </row>
    <row r="14" spans="1:14" s="6" customFormat="1" ht="15" customHeight="1" x14ac:dyDescent="0.45">
      <c r="A14" s="5"/>
      <c r="B14" s="18"/>
      <c r="C14" s="18"/>
      <c r="D14" s="23"/>
      <c r="F14" s="8"/>
      <c r="G14" s="34"/>
      <c r="H14" s="34"/>
      <c r="I14" s="34"/>
      <c r="J14" s="34"/>
      <c r="K14" s="8"/>
    </row>
    <row r="15" spans="1:14" s="6" customFormat="1" ht="15" customHeight="1" x14ac:dyDescent="0.45">
      <c r="A15" s="5"/>
      <c r="B15" s="18"/>
      <c r="C15" s="18"/>
      <c r="D15" s="23"/>
      <c r="F15" s="8"/>
      <c r="G15" s="8"/>
      <c r="H15" s="8"/>
      <c r="I15" s="8"/>
      <c r="J15" s="8"/>
      <c r="K15" s="8"/>
    </row>
    <row r="16" spans="1:14" s="6" customFormat="1" ht="15" customHeight="1" x14ac:dyDescent="0.45">
      <c r="A16" s="5"/>
      <c r="B16" s="18"/>
      <c r="C16" s="18"/>
      <c r="D16" s="24"/>
      <c r="F16" s="8"/>
      <c r="G16" s="34"/>
      <c r="H16" s="34"/>
      <c r="I16" s="34"/>
      <c r="J16" s="34"/>
      <c r="K16" s="8"/>
    </row>
    <row r="17" spans="1:11" s="6" customFormat="1" ht="15" customHeight="1" x14ac:dyDescent="0.45">
      <c r="A17" s="5"/>
      <c r="B17" s="25"/>
      <c r="C17" s="26"/>
      <c r="D17" s="24"/>
      <c r="F17" s="8"/>
      <c r="G17" s="8"/>
      <c r="H17" s="8"/>
      <c r="I17" s="8"/>
      <c r="J17" s="8"/>
      <c r="K17" s="8"/>
    </row>
    <row r="18" spans="1:11" ht="15" customHeight="1" x14ac:dyDescent="0.45"/>
  </sheetData>
  <mergeCells count="8">
    <mergeCell ref="G12:J14"/>
    <mergeCell ref="G16:J16"/>
    <mergeCell ref="A1:N1"/>
    <mergeCell ref="A2:N2"/>
    <mergeCell ref="C4:D4"/>
    <mergeCell ref="A5:N6"/>
    <mergeCell ref="A7:N7"/>
    <mergeCell ref="G9:J10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9"/>
  <sheetViews>
    <sheetView zoomScaleNormal="100" workbookViewId="0"/>
  </sheetViews>
  <sheetFormatPr defaultRowHeight="15.75" x14ac:dyDescent="0.5"/>
  <cols>
    <col min="1" max="1" width="1.625" customWidth="1"/>
    <col min="2" max="2" width="35" bestFit="1" customWidth="1"/>
    <col min="3" max="7" width="10.625" customWidth="1"/>
    <col min="9" max="14" width="10.625" customWidth="1"/>
    <col min="15" max="16" width="12.625" customWidth="1"/>
  </cols>
  <sheetData>
    <row r="1" spans="1:14" ht="28.5" x14ac:dyDescent="0.8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28.5" x14ac:dyDescent="0.85">
      <c r="A2" s="31" t="s">
        <v>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4" spans="1:14" x14ac:dyDescent="0.5">
      <c r="B4" t="s">
        <v>3</v>
      </c>
      <c r="C4" s="29">
        <v>65</v>
      </c>
      <c r="E4" s="32" t="s">
        <v>4</v>
      </c>
      <c r="F4" s="32"/>
      <c r="G4" s="32"/>
    </row>
    <row r="5" spans="1:14" x14ac:dyDescent="0.5">
      <c r="B5" t="s">
        <v>5</v>
      </c>
      <c r="C5" s="29">
        <v>80</v>
      </c>
      <c r="E5" s="33" t="s">
        <v>6</v>
      </c>
      <c r="F5" s="33" t="s">
        <v>7</v>
      </c>
      <c r="G5" s="33" t="s">
        <v>8</v>
      </c>
    </row>
    <row r="6" spans="1:14" x14ac:dyDescent="0.5">
      <c r="B6" t="s">
        <v>9</v>
      </c>
      <c r="C6" s="30">
        <v>0.04</v>
      </c>
      <c r="E6" s="33" t="s">
        <v>10</v>
      </c>
      <c r="F6" s="33" t="s">
        <v>10</v>
      </c>
      <c r="G6" s="33" t="s">
        <v>11</v>
      </c>
    </row>
    <row r="7" spans="1:14" x14ac:dyDescent="0.5">
      <c r="B7" t="s">
        <v>12</v>
      </c>
      <c r="C7" s="30">
        <v>0.04</v>
      </c>
      <c r="E7">
        <f>$C$11/($C$4-$C$12)</f>
        <v>133.42064918601756</v>
      </c>
      <c r="F7">
        <f>E7/(1+$C$6)^G7</f>
        <v>114.04853009411457</v>
      </c>
      <c r="G7" s="29">
        <v>4</v>
      </c>
    </row>
    <row r="8" spans="1:14" x14ac:dyDescent="0.5">
      <c r="B8" t="s">
        <v>13</v>
      </c>
      <c r="C8" s="29">
        <v>100</v>
      </c>
      <c r="E8">
        <f>$C$11/($C$4-$C$12)</f>
        <v>133.42064918601756</v>
      </c>
      <c r="F8">
        <f>E8/(1+$C$6)^G8</f>
        <v>118.61047129787916</v>
      </c>
      <c r="G8" s="29">
        <v>3</v>
      </c>
    </row>
    <row r="9" spans="1:14" x14ac:dyDescent="0.5">
      <c r="B9" t="s">
        <v>14</v>
      </c>
      <c r="C9" s="30">
        <v>0.6</v>
      </c>
      <c r="E9">
        <f>$C$11/($C$4-$C$12)</f>
        <v>133.42064918601756</v>
      </c>
      <c r="F9">
        <f t="shared" ref="F9:F11" si="0">E9/(1+$C$6)^G9</f>
        <v>123.35489014979433</v>
      </c>
      <c r="G9" s="29">
        <v>2</v>
      </c>
    </row>
    <row r="10" spans="1:14" x14ac:dyDescent="0.5">
      <c r="B10" t="s">
        <v>15</v>
      </c>
      <c r="C10">
        <f>C9*C8</f>
        <v>60</v>
      </c>
      <c r="E10">
        <f>$C$11/($C$4-$C$12)</f>
        <v>133.42064918601756</v>
      </c>
      <c r="F10">
        <f t="shared" si="0"/>
        <v>128.28908575578612</v>
      </c>
      <c r="G10" s="29">
        <v>1</v>
      </c>
    </row>
    <row r="11" spans="1:14" x14ac:dyDescent="0.5">
      <c r="B11" t="s">
        <v>16</v>
      </c>
      <c r="C11">
        <f>-PV(C6,C5-C4,C10,0)</f>
        <v>667.10324593008784</v>
      </c>
      <c r="E11">
        <f>$C$11/($C$4-$C$12)</f>
        <v>133.42064918601756</v>
      </c>
      <c r="F11">
        <f t="shared" si="0"/>
        <v>133.42064918601756</v>
      </c>
      <c r="G11" s="29">
        <f t="shared" ref="G11" si="1">G10-1</f>
        <v>0</v>
      </c>
    </row>
    <row r="12" spans="1:14" x14ac:dyDescent="0.5">
      <c r="B12" t="s">
        <v>17</v>
      </c>
      <c r="C12" s="29">
        <v>60</v>
      </c>
      <c r="D12" t="s">
        <v>18</v>
      </c>
    </row>
    <row r="14" spans="1:14" x14ac:dyDescent="0.5">
      <c r="B14" s="28" t="s">
        <v>19</v>
      </c>
      <c r="C14" s="32" t="s">
        <v>20</v>
      </c>
      <c r="D14" s="32"/>
      <c r="E14" s="32"/>
      <c r="F14" s="32"/>
      <c r="G14" s="32"/>
      <c r="H14" s="28"/>
      <c r="I14" s="32" t="s">
        <v>21</v>
      </c>
      <c r="J14" s="32"/>
      <c r="K14" s="32"/>
      <c r="L14" s="32"/>
      <c r="M14" s="28"/>
    </row>
    <row r="15" spans="1:14" x14ac:dyDescent="0.5">
      <c r="C15" s="33" t="s">
        <v>22</v>
      </c>
      <c r="D15" s="33" t="s">
        <v>23</v>
      </c>
      <c r="E15" s="33" t="s">
        <v>24</v>
      </c>
      <c r="F15" s="33" t="s">
        <v>25</v>
      </c>
      <c r="G15" s="33" t="s">
        <v>26</v>
      </c>
      <c r="H15" s="28"/>
      <c r="I15" s="33" t="s">
        <v>22</v>
      </c>
      <c r="J15" s="33" t="s">
        <v>27</v>
      </c>
      <c r="K15" s="33" t="s">
        <v>28</v>
      </c>
      <c r="L15" s="33" t="s">
        <v>29</v>
      </c>
      <c r="M15" s="28"/>
    </row>
    <row r="16" spans="1:14" x14ac:dyDescent="0.5">
      <c r="B16" t="s">
        <v>30</v>
      </c>
      <c r="C16">
        <v>0</v>
      </c>
      <c r="D16">
        <f>J16</f>
        <v>114.04853009411457</v>
      </c>
      <c r="E16">
        <f>C16*G16</f>
        <v>0</v>
      </c>
      <c r="F16">
        <f>SUM(C16:E16)</f>
        <v>114.04853009411457</v>
      </c>
      <c r="G16" s="1">
        <f>$C$7</f>
        <v>0.04</v>
      </c>
      <c r="I16">
        <v>0</v>
      </c>
      <c r="J16">
        <f>F7</f>
        <v>114.04853009411457</v>
      </c>
      <c r="K16">
        <f>I16*$C$6</f>
        <v>0</v>
      </c>
      <c r="L16">
        <f>SUM(I16:K16)</f>
        <v>114.04853009411457</v>
      </c>
    </row>
    <row r="17" spans="2:18" x14ac:dyDescent="0.5">
      <c r="B17" t="s">
        <v>31</v>
      </c>
      <c r="C17">
        <f>F16</f>
        <v>114.04853009411457</v>
      </c>
      <c r="D17">
        <f>J17</f>
        <v>118.61047129787916</v>
      </c>
      <c r="E17">
        <f>C17*G17</f>
        <v>4.561941203764583</v>
      </c>
      <c r="F17">
        <f>SUM(C17:E17)</f>
        <v>237.22094259575832</v>
      </c>
      <c r="G17" s="1">
        <f t="shared" ref="G17:G20" si="2">$C$7</f>
        <v>0.04</v>
      </c>
      <c r="I17">
        <f>L16</f>
        <v>114.04853009411457</v>
      </c>
      <c r="J17">
        <f>F8</f>
        <v>118.61047129787916</v>
      </c>
      <c r="K17">
        <f>I17*$C$6</f>
        <v>4.561941203764583</v>
      </c>
      <c r="L17">
        <f>SUM(I17:K17)</f>
        <v>237.22094259575832</v>
      </c>
    </row>
    <row r="18" spans="2:18" x14ac:dyDescent="0.5">
      <c r="B18" t="s">
        <v>32</v>
      </c>
      <c r="C18">
        <f t="shared" ref="C18:C20" si="3">F17</f>
        <v>237.22094259575832</v>
      </c>
      <c r="D18">
        <f t="shared" ref="D18:D20" si="4">J18</f>
        <v>123.35489014979433</v>
      </c>
      <c r="E18">
        <f t="shared" ref="E18:E20" si="5">C18*G18</f>
        <v>9.4888377038303329</v>
      </c>
      <c r="F18">
        <f t="shared" ref="F18:F20" si="6">SUM(C18:E18)</f>
        <v>370.06467044938296</v>
      </c>
      <c r="G18" s="1">
        <f t="shared" si="2"/>
        <v>0.04</v>
      </c>
      <c r="I18">
        <f>L17</f>
        <v>237.22094259575832</v>
      </c>
      <c r="J18">
        <f>F9</f>
        <v>123.35489014979433</v>
      </c>
      <c r="K18">
        <f>I18*$C$6</f>
        <v>9.4888377038303329</v>
      </c>
      <c r="L18">
        <f>SUM(I18:K18)</f>
        <v>370.06467044938296</v>
      </c>
    </row>
    <row r="19" spans="2:18" x14ac:dyDescent="0.5">
      <c r="B19" t="s">
        <v>33</v>
      </c>
      <c r="C19">
        <f t="shared" si="3"/>
        <v>370.06467044938296</v>
      </c>
      <c r="D19">
        <f t="shared" si="4"/>
        <v>128.28908575578612</v>
      </c>
      <c r="E19">
        <f t="shared" si="5"/>
        <v>14.802586817975319</v>
      </c>
      <c r="F19">
        <f t="shared" si="6"/>
        <v>513.15634302314436</v>
      </c>
      <c r="G19" s="1">
        <f t="shared" si="2"/>
        <v>0.04</v>
      </c>
      <c r="I19">
        <f>L18</f>
        <v>370.06467044938296</v>
      </c>
      <c r="J19">
        <f>F10</f>
        <v>128.28908575578612</v>
      </c>
      <c r="K19">
        <f>I19*$C$6</f>
        <v>14.802586817975319</v>
      </c>
      <c r="L19">
        <f>SUM(I19:K19)</f>
        <v>513.15634302314436</v>
      </c>
    </row>
    <row r="20" spans="2:18" x14ac:dyDescent="0.5">
      <c r="B20" t="s">
        <v>34</v>
      </c>
      <c r="C20">
        <f t="shared" si="3"/>
        <v>513.15634302314436</v>
      </c>
      <c r="D20">
        <f t="shared" si="4"/>
        <v>133.42064918601756</v>
      </c>
      <c r="E20">
        <f t="shared" si="5"/>
        <v>20.526253720925776</v>
      </c>
      <c r="F20">
        <f t="shared" si="6"/>
        <v>667.10324593008772</v>
      </c>
      <c r="G20" s="1">
        <f t="shared" si="2"/>
        <v>0.04</v>
      </c>
      <c r="I20">
        <f>L19</f>
        <v>513.15634302314436</v>
      </c>
      <c r="J20">
        <f>F11</f>
        <v>133.42064918601756</v>
      </c>
      <c r="K20">
        <f>I20*$C$6</f>
        <v>20.526253720925776</v>
      </c>
      <c r="L20">
        <f>SUM(I20:K20)</f>
        <v>667.10324593008772</v>
      </c>
    </row>
    <row r="23" spans="2:18" x14ac:dyDescent="0.5">
      <c r="B23" s="28" t="s">
        <v>35</v>
      </c>
      <c r="C23" s="32" t="s">
        <v>20</v>
      </c>
      <c r="D23" s="32"/>
      <c r="E23" s="32"/>
      <c r="F23" s="32"/>
      <c r="G23" s="32"/>
      <c r="H23" s="28"/>
      <c r="I23" s="32" t="s">
        <v>21</v>
      </c>
      <c r="J23" s="32"/>
      <c r="K23" s="32"/>
      <c r="L23" s="32"/>
    </row>
    <row r="24" spans="2:18" x14ac:dyDescent="0.5">
      <c r="C24" s="33" t="s">
        <v>22</v>
      </c>
      <c r="D24" s="33" t="s">
        <v>23</v>
      </c>
      <c r="E24" s="33" t="s">
        <v>24</v>
      </c>
      <c r="F24" s="33" t="s">
        <v>25</v>
      </c>
      <c r="G24" s="33" t="s">
        <v>26</v>
      </c>
      <c r="H24" s="28"/>
      <c r="I24" s="33" t="s">
        <v>22</v>
      </c>
      <c r="J24" s="33" t="s">
        <v>27</v>
      </c>
      <c r="K24" s="33" t="s">
        <v>28</v>
      </c>
      <c r="L24" s="33" t="s">
        <v>29</v>
      </c>
      <c r="M24" s="2"/>
      <c r="N24" s="33" t="s">
        <v>36</v>
      </c>
      <c r="O24" s="2"/>
      <c r="P24" s="2"/>
      <c r="Q24" s="2"/>
      <c r="R24" s="2"/>
    </row>
    <row r="25" spans="2:18" x14ac:dyDescent="0.5">
      <c r="B25" t="s">
        <v>30</v>
      </c>
      <c r="C25" s="2">
        <v>0</v>
      </c>
      <c r="D25" s="2">
        <f>J25</f>
        <v>114.04853009411457</v>
      </c>
      <c r="E25" s="2">
        <f>C25*$C$6</f>
        <v>0</v>
      </c>
      <c r="F25" s="2">
        <f>SUM(C25:E25)</f>
        <v>114.04853009411457</v>
      </c>
      <c r="G25" s="2"/>
      <c r="H25" s="2"/>
      <c r="I25" s="2">
        <v>0</v>
      </c>
      <c r="J25" s="2">
        <f>J16</f>
        <v>114.04853009411457</v>
      </c>
      <c r="K25" s="2">
        <f>I25*$C$6</f>
        <v>0</v>
      </c>
      <c r="L25" s="2">
        <f>SUM(I25:K25)</f>
        <v>114.04853009411457</v>
      </c>
      <c r="M25" s="2"/>
      <c r="N25" s="2">
        <f>F25-L25</f>
        <v>0</v>
      </c>
      <c r="O25" s="2"/>
      <c r="P25" s="2"/>
      <c r="Q25" s="2"/>
      <c r="R25" s="2"/>
    </row>
    <row r="26" spans="2:18" x14ac:dyDescent="0.5">
      <c r="B26" t="s">
        <v>31</v>
      </c>
      <c r="C26" s="2">
        <f>F25</f>
        <v>114.04853009411457</v>
      </c>
      <c r="D26" s="2">
        <f>J26</f>
        <v>118.61047129787916</v>
      </c>
      <c r="E26" s="2">
        <f>C26*G26</f>
        <v>-11.404853009411458</v>
      </c>
      <c r="F26" s="2">
        <f>SUM(C26:E26)</f>
        <v>221.25414838258229</v>
      </c>
      <c r="G26" s="3">
        <v>-0.1</v>
      </c>
      <c r="H26" s="2"/>
      <c r="I26" s="2">
        <f>L25</f>
        <v>114.04853009411457</v>
      </c>
      <c r="J26" s="2">
        <f t="shared" ref="J26:J29" si="7">J17</f>
        <v>118.61047129787916</v>
      </c>
      <c r="K26" s="2">
        <f>I26*$C$6</f>
        <v>4.561941203764583</v>
      </c>
      <c r="L26" s="2">
        <f>SUM(I26:K26)</f>
        <v>237.22094259575832</v>
      </c>
      <c r="M26" s="2"/>
      <c r="N26" s="2">
        <f t="shared" ref="N26:N29" si="8">F26-L26</f>
        <v>-15.96679421317603</v>
      </c>
      <c r="O26" s="2"/>
      <c r="P26" s="2"/>
      <c r="Q26" s="2"/>
      <c r="R26" s="2"/>
    </row>
    <row r="27" spans="2:18" x14ac:dyDescent="0.5">
      <c r="B27" t="s">
        <v>32</v>
      </c>
      <c r="C27" s="2">
        <f t="shared" ref="C27:C29" si="9">F26</f>
        <v>221.25414838258229</v>
      </c>
      <c r="D27" s="2">
        <f t="shared" ref="D27:D29" si="10">J27</f>
        <v>123.35489014979433</v>
      </c>
      <c r="E27" s="2">
        <f t="shared" ref="E27:E29" si="11">C27*G27</f>
        <v>22.12541483825823</v>
      </c>
      <c r="F27" s="2">
        <f t="shared" ref="F27:F29" si="12">SUM(C27:E27)</f>
        <v>366.73445337063487</v>
      </c>
      <c r="G27" s="3">
        <v>0.1</v>
      </c>
      <c r="H27" s="2"/>
      <c r="I27" s="2">
        <f>L26</f>
        <v>237.22094259575832</v>
      </c>
      <c r="J27" s="2">
        <f t="shared" si="7"/>
        <v>123.35489014979433</v>
      </c>
      <c r="K27" s="2">
        <f>I27*$C$6</f>
        <v>9.4888377038303329</v>
      </c>
      <c r="L27" s="2">
        <f>SUM(I27:K27)</f>
        <v>370.06467044938296</v>
      </c>
      <c r="M27" s="2"/>
      <c r="N27" s="2">
        <f t="shared" si="8"/>
        <v>-3.3302170787480918</v>
      </c>
      <c r="O27" s="2"/>
      <c r="P27" s="2"/>
      <c r="Q27" s="2"/>
      <c r="R27" s="2"/>
    </row>
    <row r="28" spans="2:18" x14ac:dyDescent="0.5">
      <c r="B28" t="s">
        <v>33</v>
      </c>
      <c r="C28" s="2">
        <f t="shared" si="9"/>
        <v>366.73445337063487</v>
      </c>
      <c r="D28" s="2">
        <f t="shared" si="10"/>
        <v>128.28908575578612</v>
      </c>
      <c r="E28" s="2">
        <f t="shared" si="11"/>
        <v>25.671411735944442</v>
      </c>
      <c r="F28" s="2">
        <f t="shared" si="12"/>
        <v>520.69495086236543</v>
      </c>
      <c r="G28" s="3">
        <v>7.0000000000000007E-2</v>
      </c>
      <c r="H28" s="2"/>
      <c r="I28" s="2">
        <f>L27</f>
        <v>370.06467044938296</v>
      </c>
      <c r="J28" s="2">
        <f t="shared" si="7"/>
        <v>128.28908575578612</v>
      </c>
      <c r="K28" s="2">
        <f>I28*$C$6</f>
        <v>14.802586817975319</v>
      </c>
      <c r="L28" s="2">
        <f>SUM(I28:K28)</f>
        <v>513.15634302314436</v>
      </c>
      <c r="M28" s="2"/>
      <c r="N28" s="2">
        <f t="shared" si="8"/>
        <v>7.538607839221072</v>
      </c>
      <c r="O28" s="2"/>
      <c r="P28" s="2"/>
      <c r="Q28" s="2"/>
      <c r="R28" s="2"/>
    </row>
    <row r="29" spans="2:18" x14ac:dyDescent="0.5">
      <c r="B29" t="s">
        <v>34</v>
      </c>
      <c r="C29" s="2">
        <f t="shared" si="9"/>
        <v>520.69495086236543</v>
      </c>
      <c r="D29" s="2">
        <f t="shared" si="10"/>
        <v>133.42064918601756</v>
      </c>
      <c r="E29" s="2">
        <f t="shared" si="11"/>
        <v>5.2069495086236541</v>
      </c>
      <c r="F29" s="2">
        <f t="shared" si="12"/>
        <v>659.3225495570066</v>
      </c>
      <c r="G29" s="3">
        <v>0.01</v>
      </c>
      <c r="H29" s="2"/>
      <c r="I29" s="2">
        <f>L28</f>
        <v>513.15634302314436</v>
      </c>
      <c r="J29" s="2">
        <f t="shared" si="7"/>
        <v>133.42064918601756</v>
      </c>
      <c r="K29" s="2">
        <f>I29*$C$6</f>
        <v>20.526253720925776</v>
      </c>
      <c r="L29" s="2">
        <f>SUM(I29:K29)</f>
        <v>667.10324593008772</v>
      </c>
      <c r="M29" s="2"/>
      <c r="N29" s="2">
        <f t="shared" si="8"/>
        <v>-7.7806963730811276</v>
      </c>
      <c r="O29" s="2"/>
      <c r="P29" s="2"/>
      <c r="Q29" s="2"/>
      <c r="R29" s="2"/>
    </row>
    <row r="31" spans="2:18" x14ac:dyDescent="0.5">
      <c r="B31" s="28" t="s">
        <v>37</v>
      </c>
      <c r="C31" s="32" t="s">
        <v>20</v>
      </c>
      <c r="D31" s="32"/>
      <c r="E31" s="32"/>
      <c r="F31" s="32"/>
      <c r="G31" s="32"/>
      <c r="H31" s="28"/>
      <c r="I31" s="32" t="s">
        <v>21</v>
      </c>
      <c r="J31" s="32"/>
      <c r="K31" s="32"/>
      <c r="L31" s="32"/>
    </row>
    <row r="32" spans="2:18" x14ac:dyDescent="0.5">
      <c r="C32" s="33" t="s">
        <v>22</v>
      </c>
      <c r="D32" s="33" t="s">
        <v>23</v>
      </c>
      <c r="E32" s="33" t="s">
        <v>24</v>
      </c>
      <c r="F32" s="33" t="s">
        <v>25</v>
      </c>
      <c r="G32" s="33" t="s">
        <v>26</v>
      </c>
      <c r="H32" s="28"/>
      <c r="I32" s="33" t="s">
        <v>22</v>
      </c>
      <c r="J32" s="33" t="s">
        <v>27</v>
      </c>
      <c r="K32" s="33" t="s">
        <v>28</v>
      </c>
      <c r="L32" s="33" t="s">
        <v>29</v>
      </c>
      <c r="M32" s="2"/>
      <c r="N32" s="33" t="s">
        <v>36</v>
      </c>
      <c r="O32" s="2"/>
      <c r="P32" s="2"/>
      <c r="Q32" s="2"/>
      <c r="R32" s="2"/>
    </row>
    <row r="33" spans="1:18" x14ac:dyDescent="0.5">
      <c r="B33" t="s">
        <v>30</v>
      </c>
      <c r="C33" s="2">
        <v>0</v>
      </c>
      <c r="D33" s="2">
        <v>114.04853009411457</v>
      </c>
      <c r="E33" s="2">
        <f>C33*$C$6</f>
        <v>0</v>
      </c>
      <c r="F33" s="2">
        <f>SUM(C33:E33)</f>
        <v>114.04853009411457</v>
      </c>
      <c r="G33" s="2"/>
      <c r="H33" s="2"/>
      <c r="I33" s="2">
        <v>0</v>
      </c>
      <c r="J33" s="2">
        <f>J25</f>
        <v>114.04853009411457</v>
      </c>
      <c r="K33" s="2">
        <f>I33*$C$6</f>
        <v>0</v>
      </c>
      <c r="L33" s="2">
        <f>SUM(I33:K33)</f>
        <v>114.04853009411457</v>
      </c>
      <c r="M33" s="2"/>
      <c r="N33" s="2">
        <f>F33-L33</f>
        <v>0</v>
      </c>
      <c r="O33" s="2"/>
      <c r="P33" s="2"/>
      <c r="Q33" s="2"/>
      <c r="R33" s="2"/>
    </row>
    <row r="34" spans="1:18" x14ac:dyDescent="0.5">
      <c r="B34" t="s">
        <v>31</v>
      </c>
      <c r="C34" s="2">
        <f>F33</f>
        <v>114.04853009411457</v>
      </c>
      <c r="D34" s="2">
        <v>118.61047129787916</v>
      </c>
      <c r="E34" s="2">
        <f>C34*G34</f>
        <v>-11.404853009411458</v>
      </c>
      <c r="F34" s="2">
        <f>SUM(C34:E34)</f>
        <v>221.25414838258229</v>
      </c>
      <c r="G34" s="3">
        <v>-0.1</v>
      </c>
      <c r="H34" s="2"/>
      <c r="I34" s="2">
        <f>L33</f>
        <v>114.04853009411457</v>
      </c>
      <c r="J34" s="2">
        <f t="shared" ref="J34:J37" si="13">J26</f>
        <v>118.61047129787916</v>
      </c>
      <c r="K34" s="2">
        <f>I34*$C$6</f>
        <v>4.561941203764583</v>
      </c>
      <c r="L34" s="2">
        <f>SUM(I34:K34)</f>
        <v>237.22094259575832</v>
      </c>
      <c r="M34" s="2"/>
      <c r="N34" s="2">
        <f t="shared" ref="N34:N37" si="14">F34-L34</f>
        <v>-15.96679421317603</v>
      </c>
      <c r="O34" s="2"/>
      <c r="P34" s="2"/>
      <c r="Q34" s="2"/>
      <c r="R34" s="2"/>
    </row>
    <row r="35" spans="1:18" x14ac:dyDescent="0.5">
      <c r="B35" t="s">
        <v>32</v>
      </c>
      <c r="C35" s="2">
        <f t="shared" ref="C35:C37" si="15">F34</f>
        <v>221.25414838258229</v>
      </c>
      <c r="D35" s="2">
        <v>123.35489014979433</v>
      </c>
      <c r="E35" s="2">
        <f t="shared" ref="E35:E37" si="16">C35*G35</f>
        <v>22.12541483825823</v>
      </c>
      <c r="F35" s="2">
        <f t="shared" ref="F35:F37" si="17">SUM(C35:E35)</f>
        <v>366.73445337063487</v>
      </c>
      <c r="G35" s="3">
        <v>0.1</v>
      </c>
      <c r="H35" s="2"/>
      <c r="I35" s="2">
        <f>L34</f>
        <v>237.22094259575832</v>
      </c>
      <c r="J35" s="2">
        <f t="shared" si="13"/>
        <v>123.35489014979433</v>
      </c>
      <c r="K35" s="2">
        <f>I35*$C$6</f>
        <v>9.4888377038303329</v>
      </c>
      <c r="L35" s="2">
        <f>SUM(I35:K35)</f>
        <v>370.06467044938296</v>
      </c>
      <c r="M35" s="2"/>
      <c r="N35" s="2">
        <f t="shared" si="14"/>
        <v>-3.3302170787480918</v>
      </c>
      <c r="O35" s="2"/>
      <c r="P35" s="2"/>
      <c r="Q35" s="2"/>
      <c r="R35" s="2"/>
    </row>
    <row r="36" spans="1:18" x14ac:dyDescent="0.5">
      <c r="B36" t="s">
        <v>33</v>
      </c>
      <c r="C36" s="2">
        <f t="shared" si="15"/>
        <v>366.73445337063487</v>
      </c>
      <c r="D36" s="2">
        <v>128.28908575578612</v>
      </c>
      <c r="E36" s="2">
        <f t="shared" si="16"/>
        <v>25.671411735944442</v>
      </c>
      <c r="F36" s="2">
        <f t="shared" si="17"/>
        <v>520.69495086236543</v>
      </c>
      <c r="G36" s="3">
        <v>7.0000000000000007E-2</v>
      </c>
      <c r="H36" s="2"/>
      <c r="I36" s="2">
        <f>L35</f>
        <v>370.06467044938296</v>
      </c>
      <c r="J36" s="2">
        <f t="shared" si="13"/>
        <v>128.28908575578612</v>
      </c>
      <c r="K36" s="2">
        <f>I36*$C$6</f>
        <v>14.802586817975319</v>
      </c>
      <c r="L36" s="2">
        <f>SUM(I36:K36)</f>
        <v>513.15634302314436</v>
      </c>
      <c r="M36" s="2"/>
      <c r="N36" s="2">
        <f t="shared" si="14"/>
        <v>7.538607839221072</v>
      </c>
      <c r="O36" s="2"/>
      <c r="P36" s="2"/>
      <c r="Q36" s="2"/>
      <c r="R36" s="2"/>
    </row>
    <row r="37" spans="1:18" x14ac:dyDescent="0.5">
      <c r="B37" t="s">
        <v>34</v>
      </c>
      <c r="C37" s="2">
        <f t="shared" si="15"/>
        <v>520.69495086236543</v>
      </c>
      <c r="D37" s="2">
        <v>133.42064918601756</v>
      </c>
      <c r="E37" s="2">
        <f t="shared" si="16"/>
        <v>5.2069495086236541</v>
      </c>
      <c r="F37" s="2">
        <f t="shared" si="17"/>
        <v>659.3225495570066</v>
      </c>
      <c r="G37" s="3">
        <v>0.01</v>
      </c>
      <c r="H37" s="2"/>
      <c r="I37" s="2">
        <f>L36</f>
        <v>513.15634302314436</v>
      </c>
      <c r="J37" s="2">
        <f t="shared" si="13"/>
        <v>133.42064918601756</v>
      </c>
      <c r="K37" s="2">
        <f>I37*$C$6</f>
        <v>20.526253720925776</v>
      </c>
      <c r="L37" s="2">
        <f>SUM(I37:K37)</f>
        <v>667.10324593008772</v>
      </c>
      <c r="M37" s="2"/>
      <c r="N37" s="2">
        <f t="shared" si="14"/>
        <v>-7.7806963730811276</v>
      </c>
      <c r="O37" s="2"/>
      <c r="P37" s="2"/>
      <c r="Q37" s="2"/>
      <c r="R37" s="2"/>
    </row>
    <row r="39" spans="1:18" x14ac:dyDescent="0.5">
      <c r="A39" s="28" t="s">
        <v>29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6" ma:contentTypeDescription="Create a new document." ma:contentTypeScope="" ma:versionID="1212decad381484935ef5ef6f126e7d9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c84f5739e68f3bb74aefd003b2b3c81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6DCB85-5C71-4344-8650-4EE3671A0A2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138D657-209A-4A38-B1BD-03F600AACC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5F9E03-15AB-4BCE-9120-2877C7ED35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Welcome</vt:lpstr>
      <vt:lpstr>Pension calculation</vt:lpstr>
      <vt:lpstr>'Pension calculation'!Print_Area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Alastair Matchett</dc:creator>
  <cp:keywords>#opebs; #pensions; #advancedaccounting</cp:keywords>
  <dc:description/>
  <cp:lastModifiedBy>Gerard Kelly</cp:lastModifiedBy>
  <cp:revision/>
  <dcterms:created xsi:type="dcterms:W3CDTF">2017-07-11T17:43:54Z</dcterms:created>
  <dcterms:modified xsi:type="dcterms:W3CDTF">2026-03-13T17:55:03Z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