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Jonathan Rugg\Desktop\"/>
    </mc:Choice>
  </mc:AlternateContent>
  <xr:revisionPtr revIDLastSave="0" documentId="13_ncr:1_{A0C9EC27-48B1-4A45-9C12-B2A97427E31F}" xr6:coauthVersionLast="45" xr6:coauthVersionMax="45" xr10:uidLastSave="{00000000-0000-0000-0000-000000000000}"/>
  <bookViews>
    <workbookView xWindow="-98" yWindow="-98" windowWidth="20715" windowHeight="13276" xr2:uid="{00000000-000D-0000-FFFF-FFFF00000000}"/>
  </bookViews>
  <sheets>
    <sheet name="Welcome" sheetId="1" r:id="rId1"/>
    <sheet name="Info" sheetId="6" r:id="rId2"/>
    <sheet name="Model IPO and Spin Off" sheetId="14" r:id="rId3"/>
  </sheets>
  <definedNames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"01/29/2016 15:32:18"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Area" localSheetId="2">'Model IPO and Spin Off'!$A$1:$J$43</definedName>
    <definedName name="switch">Info!$N$10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55" i="14" l="1"/>
  <c r="E56" i="14"/>
  <c r="G50" i="14" l="1"/>
  <c r="D70" i="14" l="1"/>
  <c r="D73" i="14" s="1"/>
  <c r="D68" i="14"/>
  <c r="C67" i="14"/>
  <c r="C70" i="14" s="1"/>
  <c r="D66" i="14"/>
  <c r="C66" i="14"/>
  <c r="D64" i="14"/>
  <c r="F64" i="14" s="1"/>
  <c r="H64" i="14" s="1"/>
  <c r="D57" i="14"/>
  <c r="C57" i="14"/>
  <c r="H56" i="14"/>
  <c r="F55" i="14"/>
  <c r="D52" i="14"/>
  <c r="H52" i="14" s="1"/>
  <c r="K52" i="14" s="1"/>
  <c r="C52" i="14"/>
  <c r="F52" i="14" s="1"/>
  <c r="J52" i="14" s="1"/>
  <c r="H51" i="14"/>
  <c r="K51" i="14" s="1"/>
  <c r="F51" i="14"/>
  <c r="J51" i="14" s="1"/>
  <c r="D50" i="14"/>
  <c r="H50" i="14" s="1"/>
  <c r="K50" i="14" s="1"/>
  <c r="C50" i="14"/>
  <c r="F50" i="14" s="1"/>
  <c r="H47" i="14"/>
  <c r="K47" i="14" s="1"/>
  <c r="F47" i="14"/>
  <c r="J47" i="14" s="1"/>
  <c r="H46" i="14"/>
  <c r="K46" i="14" s="1"/>
  <c r="C46" i="14"/>
  <c r="F46" i="14" s="1"/>
  <c r="J46" i="14" s="1"/>
  <c r="F45" i="14"/>
  <c r="J45" i="14" s="1"/>
  <c r="D45" i="14"/>
  <c r="D48" i="14" s="1"/>
  <c r="H44" i="14"/>
  <c r="F44" i="14"/>
  <c r="H41" i="14"/>
  <c r="K41" i="14" s="1"/>
  <c r="F41" i="14"/>
  <c r="J41" i="14" s="1"/>
  <c r="H40" i="14"/>
  <c r="K40" i="14" s="1"/>
  <c r="F40" i="14"/>
  <c r="J40" i="14" s="1"/>
  <c r="H39" i="14"/>
  <c r="K39" i="14" s="1"/>
  <c r="F39" i="14"/>
  <c r="J39" i="14" s="1"/>
  <c r="H38" i="14"/>
  <c r="K38" i="14" s="1"/>
  <c r="F38" i="14"/>
  <c r="J38" i="14" s="1"/>
  <c r="H37" i="14"/>
  <c r="K37" i="14" s="1"/>
  <c r="F37" i="14"/>
  <c r="J37" i="14" s="1"/>
  <c r="H36" i="14"/>
  <c r="K36" i="14" s="1"/>
  <c r="F36" i="14"/>
  <c r="J36" i="14" s="1"/>
  <c r="H33" i="14"/>
  <c r="K33" i="14" s="1"/>
  <c r="C33" i="14"/>
  <c r="F33" i="14" s="1"/>
  <c r="J33" i="14" s="1"/>
  <c r="H32" i="14"/>
  <c r="K32" i="14" s="1"/>
  <c r="F32" i="14"/>
  <c r="J32" i="14" s="1"/>
  <c r="D31" i="14"/>
  <c r="H31" i="14" s="1"/>
  <c r="K31" i="14" s="1"/>
  <c r="C31" i="14"/>
  <c r="F31" i="14" s="1"/>
  <c r="J31" i="14" s="1"/>
  <c r="D30" i="14"/>
  <c r="C30" i="14"/>
  <c r="C81" i="14" s="1"/>
  <c r="D29" i="14"/>
  <c r="F29" i="14" s="1"/>
  <c r="H29" i="14" s="1"/>
  <c r="C20" i="14"/>
  <c r="G55" i="14" s="1"/>
  <c r="H55" i="14" s="1"/>
  <c r="K55" i="14" s="1"/>
  <c r="C13" i="14"/>
  <c r="E30" i="14" s="1"/>
  <c r="F56" i="14" s="1"/>
  <c r="J56" i="14" s="1"/>
  <c r="K56" i="14" l="1"/>
  <c r="L56" i="14"/>
  <c r="C68" i="14"/>
  <c r="L41" i="14"/>
  <c r="D53" i="14"/>
  <c r="L39" i="14"/>
  <c r="F48" i="14"/>
  <c r="D34" i="14"/>
  <c r="D42" i="14" s="1"/>
  <c r="L52" i="14"/>
  <c r="L31" i="14"/>
  <c r="L40" i="14"/>
  <c r="L51" i="14"/>
  <c r="L37" i="14"/>
  <c r="D72" i="14"/>
  <c r="L38" i="14"/>
  <c r="C23" i="14"/>
  <c r="I50" i="14" s="1"/>
  <c r="J50" i="14" s="1"/>
  <c r="L50" i="14" s="1"/>
  <c r="F30" i="14"/>
  <c r="F34" i="14" s="1"/>
  <c r="F42" i="14" s="1"/>
  <c r="J44" i="14"/>
  <c r="J48" i="14" s="1"/>
  <c r="H45" i="14"/>
  <c r="K45" i="14" s="1"/>
  <c r="L45" i="14" s="1"/>
  <c r="C48" i="14"/>
  <c r="C53" i="14" s="1"/>
  <c r="C58" i="14" s="1"/>
  <c r="G30" i="14"/>
  <c r="H30" i="14" s="1"/>
  <c r="K30" i="14" s="1"/>
  <c r="L32" i="14"/>
  <c r="K44" i="14"/>
  <c r="L46" i="14"/>
  <c r="C73" i="14"/>
  <c r="C75" i="14" s="1"/>
  <c r="C78" i="14" s="1"/>
  <c r="C72" i="14"/>
  <c r="F53" i="14"/>
  <c r="D75" i="14"/>
  <c r="L33" i="14"/>
  <c r="D58" i="14"/>
  <c r="J55" i="14"/>
  <c r="F57" i="14"/>
  <c r="C82" i="14"/>
  <c r="C83" i="14" s="1"/>
  <c r="L36" i="14"/>
  <c r="H57" i="14"/>
  <c r="C34" i="14"/>
  <c r="C42" i="14" s="1"/>
  <c r="L47" i="14"/>
  <c r="C60" i="14" l="1"/>
  <c r="I30" i="14"/>
  <c r="J30" i="14" s="1"/>
  <c r="J34" i="14" s="1"/>
  <c r="J42" i="14" s="1"/>
  <c r="D60" i="14"/>
  <c r="L44" i="14"/>
  <c r="L48" i="14" s="1"/>
  <c r="L53" i="14" s="1"/>
  <c r="H34" i="14"/>
  <c r="H42" i="14" s="1"/>
  <c r="H48" i="14"/>
  <c r="H53" i="14" s="1"/>
  <c r="H58" i="14" s="1"/>
  <c r="J53" i="14"/>
  <c r="F58" i="14"/>
  <c r="F60" i="14" s="1"/>
  <c r="J57" i="14"/>
  <c r="L55" i="14"/>
  <c r="L57" i="14" s="1"/>
  <c r="A7" i="1"/>
  <c r="L30" i="14" l="1"/>
  <c r="L34" i="14" s="1"/>
  <c r="L42" i="14" s="1"/>
  <c r="H60" i="14"/>
  <c r="J58" i="14"/>
  <c r="J60" i="14" s="1"/>
  <c r="L58" i="14"/>
  <c r="L60" i="14" s="1"/>
  <c r="A1" i="6"/>
</calcChain>
</file>

<file path=xl/sharedStrings.xml><?xml version="1.0" encoding="utf-8"?>
<sst xmlns="http://schemas.openxmlformats.org/spreadsheetml/2006/main" count="118" uniqueCount="103">
  <si>
    <t>Features</t>
  </si>
  <si>
    <t>◦</t>
  </si>
  <si>
    <t>Model Details</t>
  </si>
  <si>
    <t>Company name</t>
  </si>
  <si>
    <t>Date</t>
  </si>
  <si>
    <t>Currency</t>
  </si>
  <si>
    <t>Units</t>
  </si>
  <si>
    <t>Analyst Name</t>
  </si>
  <si>
    <t>Circular Switch</t>
  </si>
  <si>
    <t>ABC Incorporated</t>
  </si>
  <si>
    <t>USD</t>
  </si>
  <si>
    <t>Millions</t>
  </si>
  <si>
    <t>Firstname Lastname</t>
  </si>
  <si>
    <t>This document is for training purposes only. Financial Edge accepts no responsibility or liability for any other purpose or usage.</t>
  </si>
  <si>
    <t>Formatting</t>
  </si>
  <si>
    <t>Input</t>
  </si>
  <si>
    <t>Hard coded</t>
  </si>
  <si>
    <t>Formulas</t>
  </si>
  <si>
    <t>Workout Information</t>
  </si>
  <si>
    <t>Tab Structure</t>
  </si>
  <si>
    <t>Adjustments</t>
  </si>
  <si>
    <t>Cash</t>
  </si>
  <si>
    <t>Total assets</t>
  </si>
  <si>
    <t>Noncontrolling interest</t>
  </si>
  <si>
    <t>Use of proceeds</t>
  </si>
  <si>
    <t>Balance sheet</t>
  </si>
  <si>
    <t>Cash and cash equivalents</t>
  </si>
  <si>
    <t xml:space="preserve">Accounts receivable </t>
  </si>
  <si>
    <t>Fixed assets, net</t>
  </si>
  <si>
    <t>Goodwill</t>
  </si>
  <si>
    <t>Intangible assets, net</t>
  </si>
  <si>
    <t>Other assets</t>
  </si>
  <si>
    <t>Short-term borrowings</t>
  </si>
  <si>
    <t>Accounts payable</t>
  </si>
  <si>
    <t>Accrued liabilities</t>
  </si>
  <si>
    <t>Long-term debt currently due</t>
  </si>
  <si>
    <t>Long-term debt</t>
  </si>
  <si>
    <t>Other long-term liabilities</t>
  </si>
  <si>
    <t>Income statement</t>
  </si>
  <si>
    <t>Sales</t>
  </si>
  <si>
    <t>Depreciation</t>
  </si>
  <si>
    <t>Operating profit</t>
  </si>
  <si>
    <t>Margin</t>
  </si>
  <si>
    <t>Interest expense</t>
  </si>
  <si>
    <t>Pre tax profit</t>
  </si>
  <si>
    <t>Income tax expense</t>
  </si>
  <si>
    <t>Effective tax rate</t>
  </si>
  <si>
    <t>Net debt</t>
  </si>
  <si>
    <t>EBITDA</t>
  </si>
  <si>
    <t>Step 1</t>
  </si>
  <si>
    <t>Step 2</t>
  </si>
  <si>
    <t>Step 3</t>
  </si>
  <si>
    <t>Deferred tax assets</t>
  </si>
  <si>
    <t>Fiat - Ferrari</t>
  </si>
  <si>
    <t>Step 1 - IPO</t>
  </si>
  <si>
    <t>Offer price</t>
  </si>
  <si>
    <t>Percentage of Ferrari sold</t>
  </si>
  <si>
    <t>Reinvestment</t>
  </si>
  <si>
    <t>Step 2 - Restructuring of Ferrari capital structure</t>
  </si>
  <si>
    <t>Step 3 - Restructuring of Fiat capital structure</t>
  </si>
  <si>
    <t>Interest rate on repaid debt</t>
  </si>
  <si>
    <t>Step 4 - Spin off</t>
  </si>
  <si>
    <t>Step 4</t>
  </si>
  <si>
    <t>Fiat Group</t>
  </si>
  <si>
    <t>Ferrari</t>
  </si>
  <si>
    <t>Fiat post IPO</t>
  </si>
  <si>
    <t>Fiat</t>
  </si>
  <si>
    <t>Fiat ex Ferrari</t>
  </si>
  <si>
    <t>Other current assets</t>
  </si>
  <si>
    <t>Investments</t>
  </si>
  <si>
    <t>Divestitures - IPO and Spin Off</t>
  </si>
  <si>
    <t>Divestiture Modeling</t>
  </si>
  <si>
    <t>Total liabilities and equity</t>
  </si>
  <si>
    <t>Balance check</t>
  </si>
  <si>
    <t>End</t>
  </si>
  <si>
    <t>2014A</t>
  </si>
  <si>
    <t>Sale proceeds</t>
  </si>
  <si>
    <t>Total current assets</t>
  </si>
  <si>
    <t>Total current liabilities</t>
  </si>
  <si>
    <t>Total liabilities</t>
  </si>
  <si>
    <t>Total shareholders equity</t>
  </si>
  <si>
    <t>Total equity</t>
  </si>
  <si>
    <t>Net income from continuing operations</t>
  </si>
  <si>
    <t>Net income to common shareholders</t>
  </si>
  <si>
    <t>Fully diluted WASO</t>
  </si>
  <si>
    <t>Fully diluted EPS</t>
  </si>
  <si>
    <t>Net debt / EBITDA</t>
  </si>
  <si>
    <t>Using the information below, update the group financial statements.</t>
  </si>
  <si>
    <t>Firstly Fiat is looking to IPO a minority stake in Ferrari.</t>
  </si>
  <si>
    <t>Secondly Ferrari will take out debt and pay a dividend to Fiat.</t>
  </si>
  <si>
    <t>Fourthly, Ferrari will be spun off.</t>
  </si>
  <si>
    <t>Fiat is the parent company of Ferrari. It is looking to realize value from Ferrari.</t>
  </si>
  <si>
    <t>Accretion / (dilution) to pre deal Fiat EPS</t>
  </si>
  <si>
    <t>Dividend to Fiat</t>
  </si>
  <si>
    <t>Repayment of Fiat debt</t>
  </si>
  <si>
    <t>Number of shares sold</t>
  </si>
  <si>
    <t>Thirdly, Fiat debt will be restructured.</t>
  </si>
  <si>
    <t>Book basis vs tax basis</t>
  </si>
  <si>
    <t>Spin off, IPO and share sale</t>
  </si>
  <si>
    <t>Minority and majority sales</t>
  </si>
  <si>
    <t>Term loan, bridge facility &amp; RCF</t>
  </si>
  <si>
    <t>Inventories</t>
  </si>
  <si>
    <t>Future pension obligations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</si>
</sst>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64" formatCode="_(&quot;£&quot;* #,##0_);_(&quot;£&quot;* \(#,##0\);_(&quot;£&quot;* &quot;-&quot;_);_(@_)"/>
    <numFmt numFmtId="165" formatCode="_(* #,##0_);_(* \(#,##0\);_(* &quot;-&quot;_);_(@_)"/>
    <numFmt numFmtId="166" formatCode="_(&quot;£&quot;* #,##0.00_);_(&quot;£&quot;* \(#,##0.00\);_(&quot;£&quot;* &quot;-&quot;??_);_(@_)"/>
    <numFmt numFmtId="167" formatCode="_(* #,##0.00_);_(* \(#,##0.00\);_(* &quot;-&quot;??_);_(@_)"/>
    <numFmt numFmtId="168" formatCode="[$-409]d\-mmm\-yy;@"/>
    <numFmt numFmtId="169" formatCode="0.0"/>
    <numFmt numFmtId="170" formatCode="#,##0.0_);\(#,##0.0\)\,0.0_);@_)"/>
    <numFmt numFmtId="171" formatCode="#,##0.0\ \x_);\(#,##0.0\ \x\);"/>
    <numFmt numFmtId="172" formatCode="0.0%_);\(0.0%\)"/>
    <numFmt numFmtId="173" formatCode=";;;"/>
    <numFmt numFmtId="174" formatCode="#,##0.0_);\(#,##0.0\);0.0_);@_)"/>
    <numFmt numFmtId="175" formatCode="#,##0.0_);\(#,##0.0\)"/>
    <numFmt numFmtId="176" formatCode="#,##0.00_);\(#,##0.00\)"/>
    <numFmt numFmtId="177" formatCode="0.00%;\(0.00%\)"/>
  </numFmts>
  <fonts count="41" x14ac:knownFonts="1">
    <font>
      <sz val="11"/>
      <color rgb="FF404040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sz val="11"/>
      <color rgb="FF085393"/>
      <name val="Calibri"/>
      <family val="2"/>
      <scheme val="minor"/>
    </font>
    <font>
      <b/>
      <sz val="12"/>
      <color rgb="FF163260"/>
      <name val="Calibri"/>
      <family val="2"/>
      <scheme val="minor"/>
    </font>
    <font>
      <sz val="10"/>
      <color rgb="FF085393"/>
      <name val="Calibri"/>
      <family val="2"/>
      <scheme val="minor"/>
    </font>
    <font>
      <u/>
      <sz val="11"/>
      <color rgb="FF085393"/>
      <name val="Calibri"/>
      <family val="2"/>
      <scheme val="minor"/>
    </font>
    <font>
      <u/>
      <sz val="14"/>
      <color rgb="FF085393"/>
      <name val="Calibri"/>
      <family val="2"/>
      <scheme val="minor"/>
    </font>
    <font>
      <sz val="16"/>
      <color theme="0"/>
      <name val="Calibri Light"/>
      <family val="2"/>
      <scheme val="maj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8"/>
      <color rgb="FF006100"/>
      <name val="Calibri"/>
      <family val="2"/>
      <scheme val="minor"/>
    </font>
    <font>
      <sz val="18"/>
      <color rgb="FF9C0006"/>
      <name val="Calibri"/>
      <family val="2"/>
      <scheme val="minor"/>
    </font>
    <font>
      <sz val="18"/>
      <color rgb="FF9C6500"/>
      <name val="Calibri"/>
      <family val="2"/>
      <scheme val="minor"/>
    </font>
    <font>
      <sz val="18"/>
      <color rgb="FF3F3F76"/>
      <name val="Calibri"/>
      <family val="2"/>
      <scheme val="minor"/>
    </font>
    <font>
      <b/>
      <sz val="18"/>
      <color rgb="FF3F3F3F"/>
      <name val="Calibri"/>
      <family val="2"/>
      <scheme val="minor"/>
    </font>
    <font>
      <b/>
      <sz val="18"/>
      <color rgb="FFFA7D00"/>
      <name val="Calibri"/>
      <family val="2"/>
      <scheme val="minor"/>
    </font>
    <font>
      <sz val="18"/>
      <color rgb="FFFA7D0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8"/>
      <color rgb="FFFF0000"/>
      <name val="Calibri"/>
      <family val="2"/>
      <scheme val="minor"/>
    </font>
    <font>
      <i/>
      <sz val="18"/>
      <color rgb="FF7F7F7F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rgb="FF0000FF"/>
      <name val="Calibri"/>
      <family val="2"/>
      <scheme val="minor"/>
    </font>
    <font>
      <sz val="9"/>
      <color rgb="FF085393"/>
      <name val="Calibri"/>
      <family val="2"/>
      <scheme val="minor"/>
    </font>
    <font>
      <sz val="22"/>
      <color theme="0"/>
      <name val="Calibri Light"/>
      <family val="2"/>
      <scheme val="major"/>
    </font>
    <font>
      <sz val="11"/>
      <color theme="1" tint="0.24994659260841701"/>
      <name val="Calibri"/>
      <family val="2"/>
      <scheme val="minor"/>
    </font>
    <font>
      <sz val="10"/>
      <color theme="1"/>
      <name val="Arial"/>
      <family val="2"/>
    </font>
    <font>
      <sz val="10"/>
      <color indexed="12"/>
      <name val="Arial"/>
      <family val="2"/>
    </font>
    <font>
      <sz val="11"/>
      <color indexed="12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rgb="FF163260"/>
      <name val="Calibri"/>
      <family val="2"/>
      <scheme val="minor"/>
    </font>
    <font>
      <sz val="11"/>
      <color rgb="FF16326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163260"/>
        <bgColor indexed="64"/>
      </patternFill>
    </fill>
    <fill>
      <patternFill patternType="solid">
        <fgColor rgb="FF0853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0F8FE"/>
        <bgColor indexed="64"/>
      </patternFill>
    </fill>
    <fill>
      <patternFill patternType="solid">
        <fgColor theme="7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theme="0" tint="-0.1499984740745262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BDEFB"/>
      </left>
      <right style="thin">
        <color rgb="FFBBDEFB"/>
      </right>
      <top style="thin">
        <color rgb="FFBBDEFB"/>
      </top>
      <bottom style="thin">
        <color rgb="FFBBDEFB"/>
      </bottom>
      <diagonal/>
    </border>
    <border>
      <left/>
      <right/>
      <top/>
      <bottom style="medium">
        <color theme="0" tint="-0.14996795556505021"/>
      </bottom>
      <diagonal/>
    </border>
  </borders>
  <cellStyleXfs count="67">
    <xf numFmtId="174" fontId="0" fillId="0" borderId="0"/>
    <xf numFmtId="0" fontId="7" fillId="0" borderId="0" applyNumberFormat="0" applyFill="0" applyBorder="0" applyAlignment="0" applyProtection="0"/>
    <xf numFmtId="167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2" applyNumberFormat="0" applyFill="0" applyAlignment="0" applyProtection="0"/>
    <xf numFmtId="0" fontId="13" fillId="0" borderId="3" applyNumberFormat="0" applyFill="0" applyAlignment="0" applyProtection="0"/>
    <xf numFmtId="0" fontId="14" fillId="0" borderId="4" applyNumberFormat="0" applyFill="0" applyAlignment="0" applyProtection="0"/>
    <xf numFmtId="0" fontId="14" fillId="0" borderId="0" applyNumberFormat="0" applyFill="0" applyBorder="0" applyAlignment="0" applyProtection="0"/>
    <xf numFmtId="0" fontId="15" fillId="6" borderId="0" applyNumberFormat="0" applyBorder="0" applyAlignment="0" applyProtection="0"/>
    <xf numFmtId="0" fontId="16" fillId="7" borderId="0" applyNumberFormat="0" applyBorder="0" applyAlignment="0" applyProtection="0"/>
    <xf numFmtId="0" fontId="17" fillId="8" borderId="0" applyNumberFormat="0" applyBorder="0" applyAlignment="0" applyProtection="0"/>
    <xf numFmtId="0" fontId="18" fillId="9" borderId="5" applyNumberFormat="0" applyAlignment="0" applyProtection="0"/>
    <xf numFmtId="0" fontId="19" fillId="10" borderId="6" applyNumberFormat="0" applyAlignment="0" applyProtection="0"/>
    <xf numFmtId="0" fontId="20" fillId="10" borderId="5" applyNumberFormat="0" applyAlignment="0" applyProtection="0"/>
    <xf numFmtId="0" fontId="21" fillId="0" borderId="7" applyNumberFormat="0" applyFill="0" applyAlignment="0" applyProtection="0"/>
    <xf numFmtId="0" fontId="22" fillId="11" borderId="8" applyNumberFormat="0" applyAlignment="0" applyProtection="0"/>
    <xf numFmtId="0" fontId="23" fillId="0" borderId="0" applyNumberFormat="0" applyFill="0" applyBorder="0" applyAlignment="0" applyProtection="0"/>
    <xf numFmtId="0" fontId="10" fillId="12" borderId="9" applyNumberFormat="0" applyFont="0" applyAlignment="0" applyProtection="0"/>
    <xf numFmtId="0" fontId="24" fillId="0" borderId="0" applyNumberFormat="0" applyFill="0" applyBorder="0" applyAlignment="0" applyProtection="0"/>
    <xf numFmtId="0" fontId="25" fillId="0" borderId="10" applyNumberFormat="0" applyFill="0" applyAlignment="0" applyProtection="0"/>
    <xf numFmtId="0" fontId="26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6" fillId="16" borderId="0" applyNumberFormat="0" applyBorder="0" applyAlignment="0" applyProtection="0"/>
    <xf numFmtId="0" fontId="26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6" fillId="20" borderId="0" applyNumberFormat="0" applyBorder="0" applyAlignment="0" applyProtection="0"/>
    <xf numFmtId="0" fontId="26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6" fillId="24" borderId="0" applyNumberFormat="0" applyBorder="0" applyAlignment="0" applyProtection="0"/>
    <xf numFmtId="0" fontId="26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6" fillId="28" borderId="0" applyNumberFormat="0" applyBorder="0" applyAlignment="0" applyProtection="0"/>
    <xf numFmtId="0" fontId="26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6" fillId="32" borderId="0" applyNumberFormat="0" applyBorder="0" applyAlignment="0" applyProtection="0"/>
    <xf numFmtId="0" fontId="26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6" fillId="36" borderId="0" applyNumberFormat="0" applyBorder="0" applyAlignment="0" applyProtection="0"/>
    <xf numFmtId="0" fontId="33" fillId="2" borderId="0" applyNumberFormat="0">
      <alignment horizontal="left"/>
    </xf>
    <xf numFmtId="0" fontId="9" fillId="3" borderId="0" applyNumberFormat="0" applyAlignment="0">
      <alignment horizontal="left"/>
    </xf>
    <xf numFmtId="0" fontId="5" fillId="0" borderId="0" applyNumberFormat="0" applyFill="0" applyBorder="0">
      <alignment horizontal="left" vertical="center"/>
    </xf>
    <xf numFmtId="0" fontId="3" fillId="5" borderId="0" applyNumberFormat="0" applyFont="0" applyAlignment="0" applyProtection="0">
      <alignment vertical="top"/>
    </xf>
    <xf numFmtId="168" fontId="29" fillId="3" borderId="0">
      <alignment horizontal="center"/>
    </xf>
    <xf numFmtId="170" fontId="28" fillId="2" borderId="0">
      <alignment horizontal="center"/>
    </xf>
    <xf numFmtId="170" fontId="4" fillId="0" borderId="0">
      <alignment vertical="top"/>
    </xf>
    <xf numFmtId="168" fontId="30" fillId="0" borderId="0" applyFont="0" applyFill="0" applyBorder="0" applyAlignment="0" applyProtection="0"/>
    <xf numFmtId="171" fontId="10" fillId="0" borderId="0" applyFont="0" applyFill="0" applyBorder="0" applyAlignment="0" applyProtection="0"/>
    <xf numFmtId="172" fontId="30" fillId="2" borderId="0" applyFont="0" applyFill="0" applyBorder="0" applyAlignment="0" applyProtection="0"/>
    <xf numFmtId="170" fontId="31" fillId="2" borderId="0" applyNumberFormat="0" applyFill="0" applyBorder="0" applyAlignment="0" applyProtection="0"/>
    <xf numFmtId="170" fontId="32" fillId="0" borderId="0" applyNumberFormat="0" applyFill="0" applyBorder="0" applyAlignment="0">
      <alignment vertical="top"/>
    </xf>
    <xf numFmtId="173" fontId="30" fillId="2" borderId="0" applyFont="0" applyFill="0" applyBorder="0" applyAlignment="0" applyProtection="0"/>
    <xf numFmtId="171" fontId="31" fillId="37" borderId="11" applyNumberFormat="0">
      <protection locked="0"/>
    </xf>
    <xf numFmtId="0" fontId="3" fillId="5" borderId="12" applyFont="0" applyAlignment="0" applyProtection="0">
      <alignment vertical="top"/>
    </xf>
    <xf numFmtId="170" fontId="33" fillId="3" borderId="0" applyNumberFormat="0" applyBorder="0">
      <alignment horizontal="center" vertical="top"/>
    </xf>
    <xf numFmtId="170" fontId="4" fillId="38" borderId="0" applyNumberFormat="0" applyFont="0" applyBorder="0" applyAlignment="0" applyProtection="0">
      <alignment vertical="top"/>
    </xf>
    <xf numFmtId="177" fontId="36" fillId="0" borderId="0" applyNumberFormat="0" applyFill="0" applyBorder="0" applyAlignment="0" applyProtection="0"/>
    <xf numFmtId="0" fontId="35" fillId="0" borderId="0"/>
  </cellStyleXfs>
  <cellXfs count="90">
    <xf numFmtId="174" fontId="0" fillId="0" borderId="0" xfId="0"/>
    <xf numFmtId="174" fontId="3" fillId="5" borderId="0" xfId="0" applyFont="1" applyFill="1" applyBorder="1"/>
    <xf numFmtId="174" fontId="3" fillId="4" borderId="0" xfId="0" applyFont="1" applyFill="1" applyBorder="1"/>
    <xf numFmtId="174" fontId="3" fillId="5" borderId="0" xfId="0" applyFont="1" applyFill="1" applyBorder="1" applyAlignment="1">
      <alignment vertical="top" wrapText="1"/>
    </xf>
    <xf numFmtId="174" fontId="3" fillId="5" borderId="1" xfId="0" applyFont="1" applyFill="1" applyBorder="1" applyAlignment="1">
      <alignment vertical="top"/>
    </xf>
    <xf numFmtId="170" fontId="33" fillId="2" borderId="0" xfId="48" applyNumberFormat="1">
      <alignment horizontal="left"/>
    </xf>
    <xf numFmtId="174" fontId="26" fillId="2" borderId="0" xfId="0" applyFont="1" applyFill="1" applyBorder="1" applyAlignment="1"/>
    <xf numFmtId="174" fontId="27" fillId="3" borderId="0" xfId="0" applyFont="1" applyFill="1" applyBorder="1" applyAlignment="1"/>
    <xf numFmtId="174" fontId="4" fillId="5" borderId="0" xfId="0" applyFont="1" applyFill="1" applyBorder="1" applyAlignment="1">
      <alignment horizontal="center" vertical="top"/>
    </xf>
    <xf numFmtId="174" fontId="4" fillId="5" borderId="0" xfId="0" applyFont="1" applyFill="1" applyBorder="1" applyAlignment="1">
      <alignment vertical="top"/>
    </xf>
    <xf numFmtId="174" fontId="26" fillId="2" borderId="0" xfId="0" applyFont="1" applyFill="1" applyBorder="1" applyAlignment="1">
      <alignment vertical="center"/>
    </xf>
    <xf numFmtId="168" fontId="29" fillId="3" borderId="0" xfId="52">
      <alignment horizontal="center"/>
    </xf>
    <xf numFmtId="170" fontId="28" fillId="2" borderId="0" xfId="53">
      <alignment horizontal="center"/>
    </xf>
    <xf numFmtId="170" fontId="33" fillId="2" borderId="0" xfId="48" applyNumberFormat="1" applyAlignment="1"/>
    <xf numFmtId="170" fontId="9" fillId="3" borderId="0" xfId="49" applyNumberFormat="1" applyAlignment="1"/>
    <xf numFmtId="174" fontId="3" fillId="5" borderId="0" xfId="0" applyFont="1" applyFill="1" applyBorder="1" applyAlignment="1">
      <alignment horizontal="left" vertical="top"/>
    </xf>
    <xf numFmtId="174" fontId="3" fillId="5" borderId="0" xfId="0" applyFont="1" applyFill="1" applyBorder="1" applyAlignment="1">
      <alignment vertical="top"/>
    </xf>
    <xf numFmtId="174" fontId="3" fillId="0" borderId="0" xfId="0" applyFont="1" applyFill="1" applyBorder="1" applyAlignment="1">
      <alignment vertical="top" wrapText="1"/>
    </xf>
    <xf numFmtId="174" fontId="4" fillId="0" borderId="0" xfId="0" applyFont="1" applyFill="1" applyBorder="1" applyAlignment="1">
      <alignment vertical="top"/>
    </xf>
    <xf numFmtId="174" fontId="3" fillId="0" borderId="0" xfId="0" applyFont="1" applyFill="1" applyBorder="1" applyAlignment="1">
      <alignment horizontal="left" wrapText="1"/>
    </xf>
    <xf numFmtId="174" fontId="3" fillId="0" borderId="0" xfId="0" applyFont="1" applyFill="1" applyBorder="1" applyAlignment="1">
      <alignment vertical="top"/>
    </xf>
    <xf numFmtId="174" fontId="3" fillId="0" borderId="0" xfId="0" applyFont="1" applyFill="1" applyBorder="1"/>
    <xf numFmtId="174" fontId="5" fillId="0" borderId="0" xfId="0" applyFont="1" applyFill="1" applyBorder="1" applyAlignment="1">
      <alignment vertical="center"/>
    </xf>
    <xf numFmtId="174" fontId="6" fillId="0" borderId="0" xfId="0" applyFont="1" applyFill="1" applyBorder="1" applyAlignment="1">
      <alignment vertical="center" wrapText="1"/>
    </xf>
    <xf numFmtId="174" fontId="3" fillId="0" borderId="0" xfId="0" applyFont="1" applyFill="1" applyBorder="1" applyAlignment="1">
      <alignment horizontal="left" vertical="top"/>
    </xf>
    <xf numFmtId="174" fontId="4" fillId="0" borderId="0" xfId="0" applyFont="1" applyFill="1" applyBorder="1" applyAlignment="1">
      <alignment horizontal="center" vertical="top"/>
    </xf>
    <xf numFmtId="174" fontId="8" fillId="0" borderId="0" xfId="0" applyFont="1" applyFill="1" applyBorder="1" applyAlignment="1">
      <alignment vertical="center" wrapText="1"/>
    </xf>
    <xf numFmtId="168" fontId="3" fillId="0" borderId="0" xfId="0" applyNumberFormat="1" applyFont="1" applyFill="1" applyBorder="1" applyAlignment="1">
      <alignment horizontal="left"/>
    </xf>
    <xf numFmtId="174" fontId="3" fillId="0" borderId="0" xfId="0" applyFont="1" applyFill="1" applyBorder="1" applyAlignment="1">
      <alignment horizontal="left"/>
    </xf>
    <xf numFmtId="169" fontId="3" fillId="0" borderId="0" xfId="0" applyNumberFormat="1" applyFont="1" applyFill="1" applyBorder="1" applyAlignment="1">
      <alignment horizontal="left"/>
    </xf>
    <xf numFmtId="174" fontId="0" fillId="0" borderId="0" xfId="0" applyFill="1"/>
    <xf numFmtId="174" fontId="4" fillId="0" borderId="0" xfId="0" applyFont="1" applyFill="1" applyBorder="1" applyAlignment="1">
      <alignment horizontal="left" vertical="top"/>
    </xf>
    <xf numFmtId="174" fontId="4" fillId="0" borderId="0" xfId="0" applyFont="1" applyFill="1" applyBorder="1"/>
    <xf numFmtId="174" fontId="0" fillId="0" borderId="0" xfId="0" applyFill="1" applyBorder="1"/>
    <xf numFmtId="174" fontId="26" fillId="0" borderId="0" xfId="0" applyFont="1" applyFill="1" applyBorder="1" applyAlignment="1"/>
    <xf numFmtId="174" fontId="27" fillId="0" borderId="0" xfId="0" applyFont="1" applyFill="1" applyBorder="1" applyAlignment="1"/>
    <xf numFmtId="170" fontId="31" fillId="0" borderId="0" xfId="58" applyFill="1" applyBorder="1" applyAlignment="1">
      <alignment vertical="top"/>
    </xf>
    <xf numFmtId="170" fontId="3" fillId="5" borderId="0" xfId="51" applyNumberFormat="1" applyFont="1" applyBorder="1" applyAlignment="1">
      <alignment horizontal="left" vertical="top"/>
    </xf>
    <xf numFmtId="170" fontId="4" fillId="5" borderId="0" xfId="51" applyNumberFormat="1" applyFont="1" applyBorder="1" applyAlignment="1">
      <alignment horizontal="center" vertical="top"/>
    </xf>
    <xf numFmtId="170" fontId="3" fillId="5" borderId="0" xfId="51" applyNumberFormat="1" applyFont="1" applyBorder="1" applyAlignment="1"/>
    <xf numFmtId="170" fontId="6" fillId="5" borderId="0" xfId="51" applyNumberFormat="1" applyFont="1" applyBorder="1" applyAlignment="1">
      <alignment vertical="center" wrapText="1"/>
    </xf>
    <xf numFmtId="170" fontId="3" fillId="5" borderId="0" xfId="51" applyNumberFormat="1" applyFont="1" applyAlignment="1">
      <alignment vertical="top"/>
    </xf>
    <xf numFmtId="170" fontId="4" fillId="5" borderId="0" xfId="51" applyNumberFormat="1" applyFont="1" applyAlignment="1">
      <alignment horizontal="center" vertical="top"/>
    </xf>
    <xf numFmtId="170" fontId="3" fillId="5" borderId="0" xfId="51" applyNumberFormat="1" applyFont="1" applyAlignment="1"/>
    <xf numFmtId="170" fontId="6" fillId="5" borderId="0" xfId="51" applyNumberFormat="1" applyFont="1" applyAlignment="1">
      <alignment vertical="center" wrapText="1"/>
    </xf>
    <xf numFmtId="0" fontId="3" fillId="5" borderId="12" xfId="62" applyFont="1" applyAlignment="1">
      <alignment vertical="top"/>
    </xf>
    <xf numFmtId="0" fontId="4" fillId="5" borderId="12" xfId="62" applyFont="1" applyAlignment="1">
      <alignment horizontal="center" vertical="top"/>
    </xf>
    <xf numFmtId="0" fontId="3" fillId="5" borderId="12" xfId="62" applyFont="1" applyAlignment="1"/>
    <xf numFmtId="0" fontId="6" fillId="5" borderId="12" xfId="62" applyFont="1" applyAlignment="1">
      <alignment vertical="center" wrapText="1"/>
    </xf>
    <xf numFmtId="174" fontId="26" fillId="0" borderId="0" xfId="0" applyFont="1" applyFill="1" applyBorder="1" applyAlignment="1">
      <alignment vertical="center"/>
    </xf>
    <xf numFmtId="170" fontId="8" fillId="5" borderId="0" xfId="51" applyNumberFormat="1" applyFont="1" applyAlignment="1">
      <alignment vertical="center" wrapText="1"/>
    </xf>
    <xf numFmtId="0" fontId="4" fillId="5" borderId="12" xfId="62" applyFont="1" applyAlignment="1"/>
    <xf numFmtId="0" fontId="3" fillId="5" borderId="12" xfId="62" applyFont="1" applyAlignment="1">
      <alignment horizontal="left"/>
    </xf>
    <xf numFmtId="0" fontId="8" fillId="5" borderId="12" xfId="62" applyFont="1" applyAlignment="1">
      <alignment horizontal="center" vertical="center" wrapText="1"/>
    </xf>
    <xf numFmtId="0" fontId="8" fillId="5" borderId="12" xfId="62" applyFont="1" applyAlignment="1">
      <alignment vertical="center" wrapText="1"/>
    </xf>
    <xf numFmtId="170" fontId="31" fillId="37" borderId="11" xfId="61" applyNumberFormat="1">
      <protection locked="0"/>
    </xf>
    <xf numFmtId="170" fontId="3" fillId="0" borderId="0" xfId="51" applyNumberFormat="1" applyFont="1" applyFill="1" applyAlignment="1"/>
    <xf numFmtId="0" fontId="3" fillId="0" borderId="0" xfId="62" applyFont="1" applyFill="1" applyBorder="1" applyAlignment="1"/>
    <xf numFmtId="174" fontId="0" fillId="5" borderId="0" xfId="51" applyNumberFormat="1" applyFont="1" applyAlignment="1"/>
    <xf numFmtId="174" fontId="3" fillId="5" borderId="0" xfId="51" applyNumberFormat="1" applyFont="1" applyAlignment="1">
      <alignment vertical="top"/>
    </xf>
    <xf numFmtId="0" fontId="0" fillId="5" borderId="12" xfId="62" applyFont="1" applyAlignment="1"/>
    <xf numFmtId="174" fontId="5" fillId="5" borderId="0" xfId="51" applyNumberFormat="1" applyFont="1" applyAlignment="1">
      <alignment vertical="center"/>
    </xf>
    <xf numFmtId="0" fontId="4" fillId="5" borderId="12" xfId="62" applyFont="1" applyAlignment="1">
      <alignment horizontal="left" vertical="top"/>
    </xf>
    <xf numFmtId="174" fontId="0" fillId="0" borderId="0" xfId="0"/>
    <xf numFmtId="174" fontId="34" fillId="0" borderId="0" xfId="0" applyFont="1"/>
    <xf numFmtId="175" fontId="37" fillId="0" borderId="0" xfId="65" applyNumberFormat="1" applyFont="1"/>
    <xf numFmtId="174" fontId="38" fillId="0" borderId="0" xfId="0" applyFont="1"/>
    <xf numFmtId="174" fontId="39" fillId="0" borderId="0" xfId="0" applyFont="1" applyAlignment="1">
      <alignment horizontal="center"/>
    </xf>
    <xf numFmtId="174" fontId="40" fillId="0" borderId="0" xfId="0" applyFont="1"/>
    <xf numFmtId="174" fontId="1" fillId="0" borderId="0" xfId="0" applyFont="1"/>
    <xf numFmtId="176" fontId="1" fillId="0" borderId="0" xfId="0" applyNumberFormat="1" applyFont="1"/>
    <xf numFmtId="172" fontId="0" fillId="0" borderId="0" xfId="57" applyFont="1" applyFill="1"/>
    <xf numFmtId="170" fontId="4" fillId="0" borderId="0" xfId="54">
      <alignment vertical="top"/>
    </xf>
    <xf numFmtId="174" fontId="5" fillId="0" borderId="0" xfId="50" applyNumberFormat="1">
      <alignment horizontal="left" vertical="center"/>
    </xf>
    <xf numFmtId="172" fontId="38" fillId="0" borderId="0" xfId="57" applyFont="1" applyFill="1"/>
    <xf numFmtId="172" fontId="37" fillId="0" borderId="0" xfId="57" applyFont="1" applyFill="1"/>
    <xf numFmtId="175" fontId="1" fillId="0" borderId="0" xfId="0" applyNumberFormat="1" applyFont="1"/>
    <xf numFmtId="174" fontId="1" fillId="0" borderId="0" xfId="0" applyFont="1" applyFill="1"/>
    <xf numFmtId="170" fontId="33" fillId="2" borderId="0" xfId="48" applyNumberFormat="1" applyFill="1" applyAlignment="1">
      <alignment horizontal="center"/>
    </xf>
    <xf numFmtId="174" fontId="6" fillId="0" borderId="0" xfId="0" applyFont="1" applyFill="1" applyBorder="1" applyAlignment="1">
      <alignment horizontal="center" vertical="center" wrapText="1"/>
    </xf>
    <xf numFmtId="170" fontId="3" fillId="5" borderId="0" xfId="51" applyNumberFormat="1" applyFont="1" applyBorder="1" applyAlignment="1">
      <alignment horizontal="left" vertical="top"/>
    </xf>
    <xf numFmtId="170" fontId="33" fillId="3" borderId="0" xfId="49" applyNumberFormat="1" applyFont="1" applyAlignment="1">
      <alignment horizontal="center" vertical="center"/>
    </xf>
    <xf numFmtId="170" fontId="32" fillId="5" borderId="0" xfId="59" applyNumberFormat="1" applyFill="1" applyBorder="1" applyAlignment="1">
      <alignment horizontal="center" vertical="center" wrapText="1"/>
    </xf>
    <xf numFmtId="174" fontId="8" fillId="0" borderId="0" xfId="0" applyFont="1" applyFill="1" applyBorder="1" applyAlignment="1">
      <alignment horizontal="center" vertical="center" wrapText="1"/>
    </xf>
    <xf numFmtId="174" fontId="0" fillId="5" borderId="0" xfId="51" applyNumberFormat="1" applyFont="1" applyAlignment="1">
      <alignment horizontal="left"/>
    </xf>
    <xf numFmtId="174" fontId="5" fillId="5" borderId="0" xfId="0" applyFont="1" applyFill="1" applyBorder="1" applyAlignment="1">
      <alignment horizontal="left" vertical="center"/>
    </xf>
    <xf numFmtId="174" fontId="5" fillId="5" borderId="0" xfId="50" applyNumberFormat="1" applyFill="1" applyAlignment="1">
      <alignment horizontal="left" vertical="center"/>
    </xf>
    <xf numFmtId="170" fontId="3" fillId="5" borderId="0" xfId="51" applyNumberFormat="1" applyFont="1" applyAlignment="1">
      <alignment horizontal="left"/>
    </xf>
    <xf numFmtId="168" fontId="3" fillId="5" borderId="0" xfId="51" applyNumberFormat="1" applyFont="1" applyAlignment="1">
      <alignment horizontal="left"/>
    </xf>
    <xf numFmtId="0" fontId="3" fillId="5" borderId="0" xfId="51" applyNumberFormat="1" applyFont="1" applyAlignment="1">
      <alignment horizontal="left"/>
    </xf>
  </cellXfs>
  <cellStyles count="67">
    <cellStyle name="20% - Accent1" xfId="25" builtinId="30" hidden="1"/>
    <cellStyle name="20% - Accent2" xfId="29" builtinId="34" hidden="1"/>
    <cellStyle name="20% - Accent3" xfId="33" builtinId="38" hidden="1"/>
    <cellStyle name="20% - Accent4" xfId="37" builtinId="42" hidden="1"/>
    <cellStyle name="20% - Accent5" xfId="41" builtinId="46" hidden="1"/>
    <cellStyle name="20% - Accent6" xfId="45" builtinId="50" hidden="1"/>
    <cellStyle name="40% - Accent1" xfId="26" builtinId="31" hidden="1"/>
    <cellStyle name="40% - Accent2" xfId="30" builtinId="35" hidden="1"/>
    <cellStyle name="40% - Accent3" xfId="34" builtinId="39" hidden="1"/>
    <cellStyle name="40% - Accent4" xfId="38" builtinId="43" hidden="1"/>
    <cellStyle name="40% - Accent5" xfId="42" builtinId="47" hidden="1"/>
    <cellStyle name="40% - Accent6" xfId="46" builtinId="51" hidden="1"/>
    <cellStyle name="60% - Accent1" xfId="27" builtinId="32" hidden="1"/>
    <cellStyle name="60% - Accent2" xfId="31" builtinId="36" hidden="1"/>
    <cellStyle name="60% - Accent3" xfId="35" builtinId="40" hidden="1"/>
    <cellStyle name="60% - Accent4" xfId="39" builtinId="44" hidden="1"/>
    <cellStyle name="60% - Accent5" xfId="43" builtinId="48" hidden="1"/>
    <cellStyle name="60% - Accent6" xfId="47" builtinId="52" hidden="1"/>
    <cellStyle name="Accent1" xfId="24" builtinId="29" hidden="1"/>
    <cellStyle name="Accent2" xfId="28" builtinId="33" hidden="1"/>
    <cellStyle name="Accent3" xfId="32" builtinId="37" hidden="1"/>
    <cellStyle name="Accent4" xfId="36" builtinId="41" hidden="1"/>
    <cellStyle name="Accent5" xfId="40" builtinId="45" hidden="1"/>
    <cellStyle name="Accent6" xfId="44" builtinId="49" hidden="1"/>
    <cellStyle name="Background Fill" xfId="51" xr:uid="{00000000-0005-0000-0000-000018000000}"/>
    <cellStyle name="Bad" xfId="13" builtinId="27" hidden="1"/>
    <cellStyle name="BG Border" xfId="62" xr:uid="{00000000-0005-0000-0000-00001A000000}"/>
    <cellStyle name="Blank" xfId="60" xr:uid="{00000000-0005-0000-0000-00001B000000}"/>
    <cellStyle name="Blue" xfId="65" xr:uid="{9025AAB2-64BE-4854-8395-881B088CF50C}"/>
    <cellStyle name="Calculation" xfId="17" builtinId="22" hidden="1"/>
    <cellStyle name="Check Cell" xfId="19" builtinId="23" hidden="1"/>
    <cellStyle name="Comma" xfId="2" builtinId="3" hidden="1"/>
    <cellStyle name="Comma [0]" xfId="3" builtinId="6" hidden="1"/>
    <cellStyle name="Cover Title" xfId="63" xr:uid="{00000000-0005-0000-0000-000020000000}"/>
    <cellStyle name="Currency" xfId="4" builtinId="4" hidden="1"/>
    <cellStyle name="Currency [0]" xfId="5" builtinId="7" hidden="1"/>
    <cellStyle name="Date" xfId="55" xr:uid="{00000000-0005-0000-0000-000023000000}"/>
    <cellStyle name="Date Heading" xfId="52" xr:uid="{00000000-0005-0000-0000-000024000000}"/>
    <cellStyle name="Explanatory Text" xfId="22" builtinId="53" hidden="1"/>
    <cellStyle name="Good" xfId="12" builtinId="26" hidden="1"/>
    <cellStyle name="Hard Coded Number" xfId="58" xr:uid="{00000000-0005-0000-0000-000027000000}"/>
    <cellStyle name="Heading 1" xfId="8" builtinId="16" hidden="1"/>
    <cellStyle name="Heading 2" xfId="9" builtinId="17" hidden="1"/>
    <cellStyle name="Heading 3" xfId="10" builtinId="18" hidden="1"/>
    <cellStyle name="Heading 4" xfId="11" builtinId="19" hidden="1"/>
    <cellStyle name="Highlight" xfId="64" xr:uid="{00000000-0005-0000-0000-00002C000000}"/>
    <cellStyle name="Hist Proj Title" xfId="53" xr:uid="{00000000-0005-0000-0000-00002D000000}"/>
    <cellStyle name="Hyperlink" xfId="1" builtinId="8" hidden="1" customBuiltin="1"/>
    <cellStyle name="Input" xfId="15" builtinId="20" hidden="1"/>
    <cellStyle name="Input" xfId="61" builtinId="20" customBuiltin="1"/>
    <cellStyle name="Linked Cell" xfId="18" builtinId="24" hidden="1"/>
    <cellStyle name="Multiple" xfId="56" xr:uid="{00000000-0005-0000-0000-000032000000}"/>
    <cellStyle name="Neutral" xfId="14" builtinId="28" hidden="1"/>
    <cellStyle name="Normal" xfId="0" builtinId="0" customBuiltin="1"/>
    <cellStyle name="Note" xfId="21" builtinId="10" hidden="1"/>
    <cellStyle name="Notes and Comments" xfId="59" xr:uid="{00000000-0005-0000-0000-000036000000}"/>
    <cellStyle name="Output" xfId="16" builtinId="21" hidden="1"/>
    <cellStyle name="Percent" xfId="6" builtinId="5" hidden="1"/>
    <cellStyle name="Percent" xfId="57" builtinId="5" customBuiltin="1"/>
    <cellStyle name="Primary Title" xfId="48" xr:uid="{00000000-0005-0000-0000-00003A000000}"/>
    <cellStyle name="Row Label" xfId="54" xr:uid="{00000000-0005-0000-0000-00003B000000}"/>
    <cellStyle name="Secondary Title" xfId="49" xr:uid="{00000000-0005-0000-0000-00003C000000}"/>
    <cellStyle name="Tertiary Title" xfId="50" xr:uid="{00000000-0005-0000-0000-00003D000000}"/>
    <cellStyle name="Title" xfId="7" builtinId="15" hidden="1"/>
    <cellStyle name="Total" xfId="23" builtinId="25" hidden="1"/>
    <cellStyle name="Warning Text" xfId="20" builtinId="11" hidden="1"/>
    <cellStyle name="year" xfId="66" xr:uid="{A7A7B882-F3D7-497D-8313-13094937868E}"/>
  </cellStyles>
  <dxfs count="0"/>
  <tableStyles count="0" defaultTableStyle="TableStyleMedium2" defaultPivotStyle="PivotStyleLight16"/>
  <colors>
    <mruColors>
      <color rgb="FF404040"/>
      <color rgb="FF085393"/>
      <color rgb="FF163260"/>
      <color rgb="FF6F6F6F"/>
      <color rgb="FFBBDEFB"/>
      <color rgb="FFF0F8FE"/>
      <color rgb="FF0000FF"/>
      <color rgb="FFEBF1FB"/>
      <color rgb="FFD3E0F5"/>
      <color rgb="FFC9D9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19050</xdr:colOff>
      <xdr:row>0</xdr:row>
      <xdr:rowOff>1019175</xdr:rowOff>
    </xdr:from>
    <xdr:to>
      <xdr:col>9</xdr:col>
      <xdr:colOff>457200</xdr:colOff>
      <xdr:row>0</xdr:row>
      <xdr:rowOff>1503980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95550" y="1019175"/>
          <a:ext cx="3533775" cy="48480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1931713</xdr:colOff>
      <xdr:row>0</xdr:row>
      <xdr:rowOff>123826</xdr:rowOff>
    </xdr:from>
    <xdr:to>
      <xdr:col>16</xdr:col>
      <xdr:colOff>161849</xdr:colOff>
      <xdr:row>0</xdr:row>
      <xdr:rowOff>466726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27738" y="123826"/>
          <a:ext cx="401836" cy="342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FE Training">
  <a:themeElements>
    <a:clrScheme name="Financial Edge">
      <a:dk1>
        <a:srgbClr val="3F3F3F"/>
      </a:dk1>
      <a:lt1>
        <a:sysClr val="window" lastClr="FFFFFF"/>
      </a:lt1>
      <a:dk2>
        <a:srgbClr val="163260"/>
      </a:dk2>
      <a:lt2>
        <a:srgbClr val="F2F2F2"/>
      </a:lt2>
      <a:accent1>
        <a:srgbClr val="085393"/>
      </a:accent1>
      <a:accent2>
        <a:srgbClr val="8064A2"/>
      </a:accent2>
      <a:accent3>
        <a:srgbClr val="C0504D"/>
      </a:accent3>
      <a:accent4>
        <a:srgbClr val="ED7D31"/>
      </a:accent4>
      <a:accent5>
        <a:srgbClr val="FFC000"/>
      </a:accent5>
      <a:accent6>
        <a:srgbClr val="70AD47"/>
      </a:accent6>
      <a:hlink>
        <a:srgbClr val="085393"/>
      </a:hlink>
      <a:folHlink>
        <a:srgbClr val="B2B2B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1"/>
  <sheetViews>
    <sheetView showGridLines="0" tabSelected="1" zoomScale="95" zoomScaleNormal="100" workbookViewId="0">
      <selection sqref="A1:N1"/>
    </sheetView>
  </sheetViews>
  <sheetFormatPr defaultColWidth="9.1328125" defaultRowHeight="14.25" x14ac:dyDescent="0.45"/>
  <cols>
    <col min="1" max="1" width="9.86328125" style="30" customWidth="1"/>
    <col min="2" max="13" width="9.33203125" style="30" customWidth="1"/>
    <col min="14" max="14" width="9.86328125" style="30" customWidth="1"/>
    <col min="15" max="26" width="9.1328125" style="30" customWidth="1"/>
    <col min="27" max="16384" width="9.1328125" style="30"/>
  </cols>
  <sheetData>
    <row r="1" spans="1:14" s="34" customFormat="1" ht="189.75" customHeight="1" x14ac:dyDescent="0.85">
      <c r="A1" s="78"/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</row>
    <row r="2" spans="1:14" s="20" customFormat="1" ht="75" customHeight="1" x14ac:dyDescent="0.45">
      <c r="A2" s="81" t="s">
        <v>71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</row>
    <row r="3" spans="1:14" s="21" customFormat="1" ht="7.5" customHeight="1" x14ac:dyDescent="0.45">
      <c r="B3" s="22"/>
      <c r="C3" s="22"/>
      <c r="F3" s="23"/>
      <c r="G3" s="23"/>
      <c r="H3" s="23"/>
      <c r="I3" s="23"/>
      <c r="J3" s="23"/>
      <c r="K3" s="23"/>
    </row>
    <row r="4" spans="1:14" s="21" customFormat="1" ht="15" customHeight="1" x14ac:dyDescent="0.45">
      <c r="A4" s="37"/>
      <c r="B4" s="38"/>
      <c r="C4" s="80"/>
      <c r="D4" s="80"/>
      <c r="E4" s="39"/>
      <c r="F4" s="40"/>
      <c r="G4" s="40"/>
      <c r="H4" s="40"/>
      <c r="I4" s="40"/>
      <c r="J4" s="40"/>
      <c r="K4" s="40"/>
      <c r="L4" s="39"/>
      <c r="M4" s="39"/>
      <c r="N4" s="39"/>
    </row>
    <row r="5" spans="1:14" s="21" customFormat="1" ht="15" customHeight="1" x14ac:dyDescent="0.45">
      <c r="A5" s="82" t="s">
        <v>13</v>
      </c>
      <c r="B5" s="82"/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</row>
    <row r="6" spans="1:14" s="21" customFormat="1" ht="15" customHeight="1" x14ac:dyDescent="0.45">
      <c r="A6" s="82"/>
      <c r="B6" s="82"/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</row>
    <row r="7" spans="1:14" s="21" customFormat="1" ht="15" customHeight="1" x14ac:dyDescent="0.45">
      <c r="A7" s="82" t="str">
        <f ca="1">"© "&amp;YEAR(TODAY())&amp;" Financial Edge Training"</f>
        <v>© 2020 Financial Edge Training</v>
      </c>
      <c r="B7" s="82"/>
      <c r="C7" s="82"/>
      <c r="D7" s="82"/>
      <c r="E7" s="82"/>
      <c r="F7" s="82"/>
      <c r="G7" s="82"/>
      <c r="H7" s="82"/>
      <c r="I7" s="82"/>
      <c r="J7" s="82"/>
      <c r="K7" s="82"/>
      <c r="L7" s="82"/>
      <c r="M7" s="82"/>
      <c r="N7" s="82"/>
    </row>
    <row r="8" spans="1:14" s="21" customFormat="1" ht="15" customHeight="1" thickBot="1" x14ac:dyDescent="0.5">
      <c r="A8" s="45"/>
      <c r="B8" s="46"/>
      <c r="C8" s="45"/>
      <c r="D8" s="45"/>
      <c r="E8" s="47"/>
      <c r="F8" s="48"/>
      <c r="G8" s="48"/>
      <c r="H8" s="48"/>
      <c r="I8" s="48"/>
      <c r="J8" s="48"/>
      <c r="K8" s="48"/>
      <c r="L8" s="47"/>
      <c r="M8" s="47"/>
      <c r="N8" s="47"/>
    </row>
    <row r="9" spans="1:14" s="21" customFormat="1" ht="15" customHeight="1" x14ac:dyDescent="0.45">
      <c r="F9" s="26"/>
      <c r="G9" s="83"/>
      <c r="H9" s="83"/>
      <c r="I9" s="83"/>
      <c r="J9" s="83"/>
      <c r="K9" s="26"/>
    </row>
    <row r="10" spans="1:14" s="21" customFormat="1" ht="15" customHeight="1" x14ac:dyDescent="0.45">
      <c r="B10" s="22"/>
      <c r="C10" s="22"/>
      <c r="F10" s="26"/>
      <c r="G10" s="83"/>
      <c r="H10" s="83"/>
      <c r="I10" s="83"/>
      <c r="J10" s="83"/>
      <c r="K10" s="26"/>
    </row>
    <row r="11" spans="1:14" s="21" customFormat="1" ht="15" customHeight="1" x14ac:dyDescent="0.45">
      <c r="B11" s="18"/>
      <c r="C11" s="18"/>
      <c r="D11" s="19"/>
      <c r="F11" s="23"/>
      <c r="G11" s="23"/>
      <c r="H11" s="23"/>
      <c r="I11" s="23"/>
      <c r="J11" s="23"/>
      <c r="K11" s="23"/>
    </row>
    <row r="12" spans="1:14" s="21" customFormat="1" ht="15" customHeight="1" x14ac:dyDescent="0.45">
      <c r="A12" s="24"/>
      <c r="B12" s="18"/>
      <c r="C12" s="18"/>
      <c r="D12" s="27"/>
      <c r="F12" s="23"/>
      <c r="G12" s="79"/>
      <c r="H12" s="79"/>
      <c r="I12" s="79"/>
      <c r="J12" s="79"/>
      <c r="K12" s="23"/>
    </row>
    <row r="13" spans="1:14" s="21" customFormat="1" ht="15" customHeight="1" x14ac:dyDescent="0.45">
      <c r="A13" s="17"/>
      <c r="B13" s="18"/>
      <c r="C13" s="18"/>
      <c r="D13" s="28"/>
      <c r="F13" s="23"/>
      <c r="G13" s="79"/>
      <c r="H13" s="79"/>
      <c r="I13" s="79"/>
      <c r="J13" s="79"/>
      <c r="K13" s="23"/>
    </row>
    <row r="14" spans="1:14" s="21" customFormat="1" ht="15" customHeight="1" x14ac:dyDescent="0.45">
      <c r="A14" s="20"/>
      <c r="B14" s="18"/>
      <c r="C14" s="18"/>
      <c r="D14" s="28"/>
      <c r="F14" s="23"/>
      <c r="G14" s="79"/>
      <c r="H14" s="79"/>
      <c r="I14" s="79"/>
      <c r="J14" s="79"/>
      <c r="K14" s="23"/>
    </row>
    <row r="15" spans="1:14" s="21" customFormat="1" ht="15" customHeight="1" x14ac:dyDescent="0.45">
      <c r="A15" s="20"/>
      <c r="B15" s="18"/>
      <c r="C15" s="18"/>
      <c r="D15" s="28"/>
      <c r="F15" s="23"/>
      <c r="G15" s="23"/>
      <c r="H15" s="23"/>
      <c r="I15" s="23"/>
      <c r="J15" s="23"/>
      <c r="K15" s="23"/>
    </row>
    <row r="16" spans="1:14" s="21" customFormat="1" ht="15" customHeight="1" x14ac:dyDescent="0.45">
      <c r="A16" s="20"/>
      <c r="B16" s="18"/>
      <c r="C16" s="18"/>
      <c r="D16" s="29"/>
      <c r="F16" s="23"/>
      <c r="G16" s="79"/>
      <c r="H16" s="79"/>
      <c r="I16" s="79"/>
      <c r="J16" s="79"/>
      <c r="K16" s="23"/>
    </row>
    <row r="17" spans="1:12" s="21" customFormat="1" ht="15" customHeight="1" x14ac:dyDescent="0.45">
      <c r="A17" s="20"/>
      <c r="B17" s="31"/>
      <c r="C17" s="32"/>
      <c r="D17" s="29"/>
      <c r="F17" s="23"/>
      <c r="G17" s="23"/>
      <c r="H17" s="23"/>
      <c r="I17" s="23"/>
      <c r="J17" s="23"/>
      <c r="K17" s="23"/>
    </row>
    <row r="18" spans="1:12" ht="15" customHeight="1" x14ac:dyDescent="0.45">
      <c r="A18" s="33"/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33"/>
    </row>
    <row r="19" spans="1:12" x14ac:dyDescent="0.45">
      <c r="A19" s="33"/>
      <c r="B19" s="33"/>
      <c r="C19" s="33"/>
      <c r="D19" s="33"/>
      <c r="E19" s="33"/>
      <c r="F19" s="33"/>
      <c r="G19" s="33"/>
      <c r="H19" s="33"/>
      <c r="I19" s="33"/>
      <c r="J19" s="33"/>
      <c r="K19" s="33"/>
      <c r="L19" s="33"/>
    </row>
    <row r="20" spans="1:12" x14ac:dyDescent="0.45">
      <c r="A20" s="33"/>
      <c r="B20" s="33"/>
      <c r="C20" s="33"/>
      <c r="D20" s="33"/>
      <c r="E20" s="33"/>
      <c r="F20" s="33"/>
      <c r="G20" s="33"/>
      <c r="H20" s="33"/>
      <c r="I20" s="33"/>
      <c r="J20" s="33"/>
      <c r="K20" s="33"/>
      <c r="L20" s="33"/>
    </row>
    <row r="21" spans="1:12" x14ac:dyDescent="0.45">
      <c r="A21" s="33"/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</row>
  </sheetData>
  <mergeCells count="8">
    <mergeCell ref="A1:N1"/>
    <mergeCell ref="G16:J16"/>
    <mergeCell ref="G12:J14"/>
    <mergeCell ref="C4:D4"/>
    <mergeCell ref="A2:N2"/>
    <mergeCell ref="A5:N6"/>
    <mergeCell ref="A7:N7"/>
    <mergeCell ref="G9:J10"/>
  </mergeCells>
  <pageMargins left="0.7" right="0.7" top="0.75" bottom="0.75" header="0.3" footer="0.3"/>
  <pageSetup paperSize="9" orientation="landscape" verticalDpi="1200" r:id="rId1"/>
  <headerFooter>
    <oddHeader xml:space="preserve">&amp;R&amp;10&amp;F 
&amp;A
</oddHeader>
    <oddFooter>&amp;L&amp;10© 2018&amp;C&amp;10Page &amp;P of &amp;N&amp;R&amp;G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26"/>
  <sheetViews>
    <sheetView showGridLines="0" zoomScaleNormal="100" workbookViewId="0"/>
  </sheetViews>
  <sheetFormatPr defaultColWidth="9.1328125" defaultRowHeight="14.25" x14ac:dyDescent="0.45"/>
  <cols>
    <col min="1" max="1" width="1.46484375" customWidth="1"/>
    <col min="2" max="2" width="2.86328125" customWidth="1"/>
    <col min="3" max="3" width="13.33203125" customWidth="1"/>
    <col min="4" max="4" width="2.86328125" customWidth="1"/>
    <col min="5" max="7" width="1.46484375" customWidth="1"/>
    <col min="8" max="8" width="2.86328125" customWidth="1"/>
    <col min="9" max="9" width="42.6640625" customWidth="1"/>
    <col min="10" max="11" width="1.46484375" customWidth="1"/>
    <col min="12" max="12" width="15.53125" customWidth="1"/>
    <col min="13" max="14" width="1.46484375" customWidth="1"/>
    <col min="15" max="15" width="2.86328125" customWidth="1"/>
    <col min="16" max="16" width="32.53125" customWidth="1"/>
    <col min="17" max="17" width="2.86328125" customWidth="1"/>
    <col min="18" max="18" width="1.46484375" customWidth="1"/>
    <col min="23" max="23" width="17.6640625" bestFit="1" customWidth="1"/>
  </cols>
  <sheetData>
    <row r="1" spans="1:18" s="34" customFormat="1" ht="45" customHeight="1" x14ac:dyDescent="0.85">
      <c r="A1" s="13" t="str">
        <f>Welcome!A2</f>
        <v>Divestiture Modeling</v>
      </c>
      <c r="B1" s="13"/>
      <c r="C1" s="13"/>
      <c r="D1" s="13"/>
      <c r="E1" s="13"/>
      <c r="F1" s="13"/>
      <c r="G1" s="13"/>
      <c r="H1" s="13"/>
      <c r="I1" s="13"/>
      <c r="J1" s="6"/>
      <c r="K1" s="6"/>
      <c r="L1" s="6"/>
      <c r="M1" s="6"/>
      <c r="N1" s="6"/>
      <c r="O1" s="6"/>
      <c r="P1" s="6"/>
      <c r="Q1" s="6"/>
      <c r="R1" s="6"/>
    </row>
    <row r="2" spans="1:18" s="35" customFormat="1" ht="30" customHeight="1" x14ac:dyDescent="0.65">
      <c r="A2" s="14" t="s">
        <v>18</v>
      </c>
      <c r="B2" s="14"/>
      <c r="C2" s="14"/>
      <c r="D2" s="14"/>
      <c r="E2" s="14"/>
      <c r="F2" s="14"/>
      <c r="G2" s="14"/>
      <c r="H2" s="14"/>
      <c r="I2" s="14"/>
      <c r="J2" s="7"/>
      <c r="K2" s="7"/>
      <c r="L2" s="7"/>
      <c r="M2" s="7"/>
      <c r="N2" s="7"/>
      <c r="O2" s="7"/>
      <c r="P2" s="7"/>
      <c r="Q2" s="7"/>
      <c r="R2" s="7"/>
    </row>
    <row r="3" spans="1:18" s="2" customFormat="1" ht="7.5" customHeight="1" x14ac:dyDescent="0.45"/>
    <row r="4" spans="1:18" s="2" customFormat="1" ht="22.5" customHeight="1" x14ac:dyDescent="0.45">
      <c r="A4" s="1"/>
      <c r="B4" s="85" t="s">
        <v>0</v>
      </c>
      <c r="C4" s="85"/>
      <c r="D4" s="85"/>
      <c r="E4" s="85"/>
      <c r="F4" s="85"/>
      <c r="G4" s="85"/>
      <c r="H4" s="85"/>
      <c r="I4" s="85"/>
      <c r="K4" s="1"/>
      <c r="L4" s="85" t="s">
        <v>2</v>
      </c>
      <c r="M4" s="85"/>
      <c r="N4" s="85"/>
      <c r="O4" s="85"/>
      <c r="P4" s="85"/>
      <c r="Q4" s="44"/>
      <c r="R4" s="44"/>
    </row>
    <row r="5" spans="1:18" s="2" customFormat="1" ht="15" customHeight="1" x14ac:dyDescent="0.45">
      <c r="A5" s="15"/>
      <c r="B5" s="8" t="s">
        <v>1</v>
      </c>
      <c r="C5" s="58" t="s">
        <v>97</v>
      </c>
      <c r="D5" s="16"/>
      <c r="E5" s="16"/>
      <c r="F5" s="16"/>
      <c r="G5" s="16"/>
      <c r="H5" s="16"/>
      <c r="I5" s="16"/>
      <c r="K5" s="1"/>
      <c r="L5" s="9" t="s">
        <v>3</v>
      </c>
      <c r="M5" s="9"/>
      <c r="N5" s="87" t="s">
        <v>9</v>
      </c>
      <c r="O5" s="87"/>
      <c r="P5" s="87"/>
      <c r="Q5" s="87"/>
      <c r="R5" s="44"/>
    </row>
    <row r="6" spans="1:18" s="2" customFormat="1" ht="15" customHeight="1" x14ac:dyDescent="0.45">
      <c r="A6" s="3"/>
      <c r="B6" s="8" t="s">
        <v>1</v>
      </c>
      <c r="C6" s="58" t="s">
        <v>98</v>
      </c>
      <c r="D6" s="16"/>
      <c r="E6" s="16"/>
      <c r="F6" s="16"/>
      <c r="G6" s="16"/>
      <c r="H6" s="16"/>
      <c r="I6" s="16"/>
      <c r="K6" s="15"/>
      <c r="L6" s="9" t="s">
        <v>4</v>
      </c>
      <c r="M6" s="9"/>
      <c r="N6" s="88"/>
      <c r="O6" s="88"/>
      <c r="P6" s="88"/>
      <c r="Q6" s="88"/>
      <c r="R6" s="44"/>
    </row>
    <row r="7" spans="1:18" s="2" customFormat="1" ht="15" customHeight="1" x14ac:dyDescent="0.45">
      <c r="A7" s="16"/>
      <c r="B7" s="8" t="s">
        <v>1</v>
      </c>
      <c r="C7" s="58" t="s">
        <v>99</v>
      </c>
      <c r="D7" s="16"/>
      <c r="E7" s="16"/>
      <c r="F7" s="16"/>
      <c r="G7" s="16"/>
      <c r="H7" s="16"/>
      <c r="I7" s="16"/>
      <c r="K7" s="3"/>
      <c r="L7" s="9" t="s">
        <v>5</v>
      </c>
      <c r="M7" s="9"/>
      <c r="N7" s="87" t="s">
        <v>10</v>
      </c>
      <c r="O7" s="87"/>
      <c r="P7" s="87"/>
      <c r="Q7" s="87"/>
      <c r="R7" s="44"/>
    </row>
    <row r="8" spans="1:18" s="2" customFormat="1" ht="15" customHeight="1" x14ac:dyDescent="0.45">
      <c r="A8" s="16"/>
      <c r="B8" s="8"/>
      <c r="C8" s="16"/>
      <c r="D8" s="16"/>
      <c r="E8" s="16"/>
      <c r="F8" s="16"/>
      <c r="G8" s="16"/>
      <c r="H8" s="16"/>
      <c r="I8" s="16"/>
      <c r="K8" s="16"/>
      <c r="L8" s="9" t="s">
        <v>6</v>
      </c>
      <c r="M8" s="9"/>
      <c r="N8" s="87" t="s">
        <v>11</v>
      </c>
      <c r="O8" s="87"/>
      <c r="P8" s="87"/>
      <c r="Q8" s="87"/>
      <c r="R8" s="44"/>
    </row>
    <row r="9" spans="1:18" s="2" customFormat="1" ht="15" customHeight="1" x14ac:dyDescent="0.45">
      <c r="A9" s="41"/>
      <c r="B9" s="42"/>
      <c r="C9" s="41"/>
      <c r="D9" s="41"/>
      <c r="E9" s="41"/>
      <c r="F9" s="41"/>
      <c r="G9" s="41"/>
      <c r="H9" s="41"/>
      <c r="I9" s="41"/>
      <c r="K9" s="16"/>
      <c r="L9" s="9" t="s">
        <v>7</v>
      </c>
      <c r="M9" s="9"/>
      <c r="N9" s="87" t="s">
        <v>12</v>
      </c>
      <c r="O9" s="87"/>
      <c r="P9" s="87"/>
      <c r="Q9" s="87"/>
      <c r="R9" s="44"/>
    </row>
    <row r="10" spans="1:18" s="2" customFormat="1" ht="15" customHeight="1" x14ac:dyDescent="0.45">
      <c r="A10" s="43"/>
      <c r="B10" s="43"/>
      <c r="C10" s="43"/>
      <c r="D10" s="43"/>
      <c r="E10" s="43"/>
      <c r="F10" s="43"/>
      <c r="G10" s="43"/>
      <c r="H10" s="43"/>
      <c r="I10" s="43"/>
      <c r="K10" s="16"/>
      <c r="L10" s="9" t="s">
        <v>8</v>
      </c>
      <c r="M10" s="9"/>
      <c r="N10" s="89">
        <v>0</v>
      </c>
      <c r="O10" s="89"/>
      <c r="P10" s="89"/>
      <c r="Q10" s="89"/>
      <c r="R10" s="50"/>
    </row>
    <row r="11" spans="1:18" s="2" customFormat="1" ht="15" customHeight="1" thickBot="1" x14ac:dyDescent="0.5">
      <c r="A11" s="47"/>
      <c r="B11" s="47"/>
      <c r="C11" s="47"/>
      <c r="D11" s="47"/>
      <c r="E11" s="47"/>
      <c r="F11" s="47"/>
      <c r="G11" s="47"/>
      <c r="H11" s="47"/>
      <c r="I11" s="47"/>
      <c r="K11" s="4"/>
      <c r="L11" s="62"/>
      <c r="M11" s="62"/>
      <c r="N11" s="51"/>
      <c r="O11" s="52"/>
      <c r="P11" s="52"/>
      <c r="Q11" s="53"/>
      <c r="R11" s="54"/>
    </row>
    <row r="12" spans="1:18" s="2" customFormat="1" ht="7.5" customHeight="1" x14ac:dyDescent="0.45">
      <c r="K12" s="23"/>
      <c r="L12" s="23"/>
      <c r="M12" s="23"/>
      <c r="N12" s="23"/>
      <c r="O12" s="23"/>
      <c r="P12" s="23"/>
      <c r="Q12" s="23"/>
      <c r="R12" s="23"/>
    </row>
    <row r="13" spans="1:18" s="2" customFormat="1" ht="22.5" customHeight="1" x14ac:dyDescent="0.45">
      <c r="A13" s="58"/>
      <c r="B13" s="86" t="s">
        <v>19</v>
      </c>
      <c r="C13" s="86"/>
      <c r="D13" s="86"/>
      <c r="E13" s="86"/>
      <c r="F13" s="86"/>
      <c r="G13" s="86"/>
      <c r="H13" s="86"/>
      <c r="I13" s="86"/>
      <c r="J13" s="86"/>
      <c r="K13" s="86"/>
      <c r="L13" s="86"/>
      <c r="N13" s="1"/>
      <c r="O13" s="85" t="s">
        <v>14</v>
      </c>
      <c r="P13" s="85"/>
      <c r="Q13" s="85"/>
      <c r="R13" s="61"/>
    </row>
    <row r="14" spans="1:18" s="2" customFormat="1" ht="15" customHeight="1" x14ac:dyDescent="0.45">
      <c r="A14" s="59"/>
      <c r="B14" s="84"/>
      <c r="C14" s="84"/>
      <c r="D14" s="84"/>
      <c r="E14" s="84"/>
      <c r="F14" s="84"/>
      <c r="G14" s="84"/>
      <c r="H14" s="84"/>
      <c r="I14" s="84"/>
      <c r="J14" s="84"/>
      <c r="K14" s="84"/>
      <c r="L14" s="84"/>
      <c r="N14" s="15"/>
      <c r="O14" s="25"/>
      <c r="P14" s="20"/>
      <c r="Q14" s="20"/>
      <c r="R14" s="59"/>
    </row>
    <row r="15" spans="1:18" s="2" customFormat="1" ht="15" customHeight="1" x14ac:dyDescent="0.45">
      <c r="A15" s="59"/>
      <c r="B15" s="84"/>
      <c r="C15" s="84"/>
      <c r="D15" s="84"/>
      <c r="E15" s="84"/>
      <c r="F15" s="84"/>
      <c r="G15" s="84"/>
      <c r="H15" s="84"/>
      <c r="I15" s="84"/>
      <c r="J15" s="84"/>
      <c r="K15" s="84"/>
      <c r="L15" s="84"/>
      <c r="N15" s="3"/>
      <c r="O15" s="25"/>
      <c r="P15" s="55" t="s">
        <v>15</v>
      </c>
      <c r="Q15" s="20"/>
      <c r="R15" s="59"/>
    </row>
    <row r="16" spans="1:18" s="2" customFormat="1" ht="15" customHeight="1" x14ac:dyDescent="0.45">
      <c r="A16" s="59"/>
      <c r="B16" s="84"/>
      <c r="C16" s="84"/>
      <c r="D16" s="84"/>
      <c r="E16" s="84"/>
      <c r="F16" s="84"/>
      <c r="G16" s="84"/>
      <c r="H16" s="84"/>
      <c r="I16" s="84"/>
      <c r="J16" s="84"/>
      <c r="K16" s="84"/>
      <c r="L16" s="84"/>
      <c r="N16" s="16"/>
      <c r="O16" s="25"/>
      <c r="P16" s="36" t="s">
        <v>16</v>
      </c>
      <c r="Q16" s="20"/>
      <c r="R16" s="59"/>
    </row>
    <row r="17" spans="1:18" s="2" customFormat="1" ht="15" customHeight="1" x14ac:dyDescent="0.45">
      <c r="A17" s="59"/>
      <c r="B17" s="84"/>
      <c r="C17" s="84"/>
      <c r="D17" s="84"/>
      <c r="E17" s="84"/>
      <c r="F17" s="84"/>
      <c r="G17" s="84"/>
      <c r="H17" s="84"/>
      <c r="I17" s="84"/>
      <c r="J17" s="84"/>
      <c r="K17" s="84"/>
      <c r="L17" s="84"/>
      <c r="N17" s="16"/>
      <c r="O17" s="25"/>
      <c r="P17" t="s">
        <v>17</v>
      </c>
      <c r="Q17" s="20"/>
      <c r="R17" s="59"/>
    </row>
    <row r="18" spans="1:18" s="2" customFormat="1" ht="15" customHeight="1" x14ac:dyDescent="0.45">
      <c r="A18" s="43"/>
      <c r="B18" s="84"/>
      <c r="C18" s="84"/>
      <c r="D18" s="84"/>
      <c r="E18" s="84"/>
      <c r="F18" s="84"/>
      <c r="G18" s="84"/>
      <c r="H18" s="84"/>
      <c r="I18" s="84"/>
      <c r="J18" s="84"/>
      <c r="K18" s="84"/>
      <c r="L18" s="84"/>
      <c r="N18" s="43"/>
      <c r="O18" s="56"/>
      <c r="P18" s="56"/>
      <c r="Q18" s="56"/>
      <c r="R18" s="43"/>
    </row>
    <row r="19" spans="1:18" ht="14.65" thickBot="1" x14ac:dyDescent="0.5">
      <c r="A19" s="47"/>
      <c r="B19" s="47"/>
      <c r="C19" s="47"/>
      <c r="D19" s="60"/>
      <c r="E19" s="60"/>
      <c r="F19" s="60"/>
      <c r="G19" s="60"/>
      <c r="H19" s="60"/>
      <c r="I19" s="60"/>
      <c r="J19" s="60"/>
      <c r="K19" s="60"/>
      <c r="L19" s="60"/>
      <c r="N19" s="47"/>
      <c r="O19" s="47"/>
      <c r="P19" s="47"/>
      <c r="Q19" s="47"/>
      <c r="R19" s="47"/>
    </row>
    <row r="20" spans="1:18" x14ac:dyDescent="0.45">
      <c r="Q20" s="57"/>
      <c r="R20" s="33"/>
    </row>
    <row r="21" spans="1:18" x14ac:dyDescent="0.45"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</row>
    <row r="22" spans="1:18" x14ac:dyDescent="0.45"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</row>
    <row r="23" spans="1:18" x14ac:dyDescent="0.45">
      <c r="F23" s="33"/>
      <c r="G23" s="33"/>
      <c r="H23" s="33"/>
      <c r="I23" s="33"/>
      <c r="J23" s="33"/>
      <c r="K23" s="33"/>
      <c r="L23" s="33"/>
      <c r="M23" s="33"/>
      <c r="N23" s="30"/>
      <c r="O23" s="30"/>
      <c r="P23" s="30"/>
      <c r="Q23" s="30"/>
    </row>
    <row r="24" spans="1:18" x14ac:dyDescent="0.45"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</row>
    <row r="25" spans="1:18" x14ac:dyDescent="0.45"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</row>
    <row r="26" spans="1:18" x14ac:dyDescent="0.45"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</row>
  </sheetData>
  <mergeCells count="20">
    <mergeCell ref="D15:L15"/>
    <mergeCell ref="B14:C14"/>
    <mergeCell ref="B15:C15"/>
    <mergeCell ref="B16:C16"/>
    <mergeCell ref="B17:C17"/>
    <mergeCell ref="L4:P4"/>
    <mergeCell ref="B4:I4"/>
    <mergeCell ref="B13:L13"/>
    <mergeCell ref="B18:C18"/>
    <mergeCell ref="D16:L16"/>
    <mergeCell ref="D17:L17"/>
    <mergeCell ref="D18:L18"/>
    <mergeCell ref="N5:Q5"/>
    <mergeCell ref="N6:Q6"/>
    <mergeCell ref="N7:Q7"/>
    <mergeCell ref="N8:Q8"/>
    <mergeCell ref="N9:Q9"/>
    <mergeCell ref="N10:Q10"/>
    <mergeCell ref="O13:Q13"/>
    <mergeCell ref="D14:L14"/>
  </mergeCells>
  <pageMargins left="0.7" right="0.7" top="0.75" bottom="0.75" header="0.3" footer="0.3"/>
  <pageSetup paperSize="9" orientation="landscape" verticalDpi="1200" r:id="rId1"/>
  <headerFooter>
    <oddHeader xml:space="preserve">&amp;R&amp;10&amp;F 
&amp;A
</oddHeader>
    <oddFooter>&amp;L&amp;10© 2018&amp;C&amp;10Page &amp;P of &amp;N&amp;R&amp;G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234133-B240-4B4C-B633-C47C024C8005}">
  <sheetPr>
    <pageSetUpPr fitToPage="1"/>
  </sheetPr>
  <dimension ref="A1:L85"/>
  <sheetViews>
    <sheetView zoomScale="95" zoomScaleNormal="95" workbookViewId="0"/>
  </sheetViews>
  <sheetFormatPr defaultColWidth="9.1328125" defaultRowHeight="15.75" x14ac:dyDescent="0.45"/>
  <cols>
    <col min="1" max="1" width="1.53125" style="73" customWidth="1"/>
    <col min="2" max="2" width="47.33203125" style="72" customWidth="1"/>
    <col min="3" max="6" width="12.53125" style="69" customWidth="1"/>
    <col min="7" max="8" width="13.1328125" style="69" customWidth="1"/>
    <col min="9" max="9" width="12" style="69" customWidth="1"/>
    <col min="10" max="10" width="9.86328125" style="69" customWidth="1"/>
    <col min="11" max="11" width="16.33203125" style="69" customWidth="1"/>
    <col min="12" max="15" width="12.53125" style="69" customWidth="1"/>
    <col min="16" max="16384" width="9.1328125" style="69"/>
  </cols>
  <sheetData>
    <row r="1" spans="1:10" s="49" customFormat="1" ht="45" customHeight="1" x14ac:dyDescent="0.85">
      <c r="A1" s="5" t="s">
        <v>70</v>
      </c>
      <c r="B1" s="10"/>
      <c r="C1" s="12"/>
      <c r="D1" s="12"/>
      <c r="E1" s="12"/>
      <c r="F1" s="12"/>
      <c r="G1" s="12"/>
      <c r="H1" s="12"/>
      <c r="I1" s="12"/>
      <c r="J1" s="12"/>
    </row>
    <row r="2" spans="1:10" s="35" customFormat="1" ht="30" customHeight="1" x14ac:dyDescent="0.65">
      <c r="A2" s="14" t="s">
        <v>53</v>
      </c>
      <c r="B2" s="7"/>
      <c r="C2" s="11"/>
      <c r="D2" s="11"/>
      <c r="E2" s="11"/>
      <c r="F2" s="11"/>
      <c r="G2" s="11"/>
      <c r="H2" s="11"/>
      <c r="I2" s="11"/>
      <c r="J2" s="11"/>
    </row>
    <row r="4" spans="1:10" x14ac:dyDescent="0.45">
      <c r="B4" s="72" t="s">
        <v>91</v>
      </c>
    </row>
    <row r="5" spans="1:10" x14ac:dyDescent="0.45">
      <c r="B5" s="72" t="s">
        <v>88</v>
      </c>
    </row>
    <row r="6" spans="1:10" x14ac:dyDescent="0.45">
      <c r="B6" s="72" t="s">
        <v>89</v>
      </c>
    </row>
    <row r="7" spans="1:10" x14ac:dyDescent="0.45">
      <c r="B7" s="72" t="s">
        <v>96</v>
      </c>
    </row>
    <row r="8" spans="1:10" x14ac:dyDescent="0.45">
      <c r="B8" s="72" t="s">
        <v>90</v>
      </c>
    </row>
    <row r="9" spans="1:10" x14ac:dyDescent="0.45">
      <c r="B9" s="72" t="s">
        <v>87</v>
      </c>
    </row>
    <row r="11" spans="1:10" x14ac:dyDescent="0.45">
      <c r="B11" s="72" t="s">
        <v>54</v>
      </c>
    </row>
    <row r="12" spans="1:10" x14ac:dyDescent="0.45">
      <c r="B12" s="72" t="s">
        <v>55</v>
      </c>
      <c r="C12" s="65">
        <v>52</v>
      </c>
    </row>
    <row r="13" spans="1:10" x14ac:dyDescent="0.45">
      <c r="B13" s="72" t="s">
        <v>95</v>
      </c>
      <c r="C13" s="65">
        <f>17.2+1.7</f>
        <v>18.899999999999999</v>
      </c>
    </row>
    <row r="14" spans="1:10" x14ac:dyDescent="0.45">
      <c r="B14" s="72" t="s">
        <v>56</v>
      </c>
      <c r="C14" s="75">
        <v>0.1</v>
      </c>
    </row>
    <row r="15" spans="1:10" x14ac:dyDescent="0.45">
      <c r="B15" s="72" t="s">
        <v>76</v>
      </c>
      <c r="C15" s="63" t="s">
        <v>21</v>
      </c>
    </row>
    <row r="16" spans="1:10" x14ac:dyDescent="0.45">
      <c r="B16" s="72" t="s">
        <v>24</v>
      </c>
      <c r="C16" s="63" t="s">
        <v>57</v>
      </c>
    </row>
    <row r="17" spans="1:12" x14ac:dyDescent="0.45">
      <c r="C17" s="65"/>
    </row>
    <row r="18" spans="1:12" x14ac:dyDescent="0.45">
      <c r="B18" s="72" t="s">
        <v>58</v>
      </c>
      <c r="C18" s="65"/>
    </row>
    <row r="19" spans="1:12" x14ac:dyDescent="0.45">
      <c r="B19" s="72" t="s">
        <v>100</v>
      </c>
      <c r="C19" s="65">
        <v>2119</v>
      </c>
    </row>
    <row r="20" spans="1:12" x14ac:dyDescent="0.45">
      <c r="B20" s="72" t="s">
        <v>93</v>
      </c>
      <c r="C20" s="65">
        <f>2119+814</f>
        <v>2933</v>
      </c>
    </row>
    <row r="21" spans="1:12" x14ac:dyDescent="0.45">
      <c r="C21" s="65"/>
    </row>
    <row r="22" spans="1:12" x14ac:dyDescent="0.45">
      <c r="B22" s="72" t="s">
        <v>59</v>
      </c>
      <c r="C22" s="65"/>
    </row>
    <row r="23" spans="1:12" x14ac:dyDescent="0.45">
      <c r="B23" s="72" t="s">
        <v>94</v>
      </c>
      <c r="C23" s="65">
        <f>C20</f>
        <v>2933</v>
      </c>
    </row>
    <row r="24" spans="1:12" x14ac:dyDescent="0.45">
      <c r="B24" s="72" t="s">
        <v>60</v>
      </c>
      <c r="C24" s="75">
        <v>7.0000000000000007E-2</v>
      </c>
    </row>
    <row r="25" spans="1:12" x14ac:dyDescent="0.45">
      <c r="C25" s="65"/>
    </row>
    <row r="26" spans="1:12" x14ac:dyDescent="0.45">
      <c r="B26" s="72" t="s">
        <v>61</v>
      </c>
      <c r="C26" s="65"/>
    </row>
    <row r="27" spans="1:12" ht="14.25" x14ac:dyDescent="0.45">
      <c r="A27" s="69"/>
      <c r="C27" s="68"/>
      <c r="D27" s="68"/>
      <c r="E27" s="67" t="s">
        <v>49</v>
      </c>
      <c r="F27" s="68"/>
      <c r="G27" s="67" t="s">
        <v>50</v>
      </c>
      <c r="H27" s="68"/>
      <c r="I27" s="67" t="s">
        <v>51</v>
      </c>
      <c r="J27" s="68"/>
      <c r="K27" s="67" t="s">
        <v>62</v>
      </c>
      <c r="L27" s="68"/>
    </row>
    <row r="28" spans="1:12" x14ac:dyDescent="0.45">
      <c r="A28" s="73" t="s">
        <v>25</v>
      </c>
      <c r="C28" s="12" t="s">
        <v>63</v>
      </c>
      <c r="D28" s="12" t="s">
        <v>64</v>
      </c>
      <c r="E28" s="12" t="s">
        <v>20</v>
      </c>
      <c r="F28" s="12" t="s">
        <v>65</v>
      </c>
      <c r="G28" s="12" t="s">
        <v>20</v>
      </c>
      <c r="H28" s="12" t="s">
        <v>64</v>
      </c>
      <c r="I28" s="12" t="s">
        <v>20</v>
      </c>
      <c r="J28" s="12" t="s">
        <v>66</v>
      </c>
      <c r="K28" s="12" t="s">
        <v>20</v>
      </c>
      <c r="L28" s="12" t="s">
        <v>67</v>
      </c>
    </row>
    <row r="29" spans="1:12" x14ac:dyDescent="0.45">
      <c r="C29" s="12" t="s">
        <v>75</v>
      </c>
      <c r="D29" s="12" t="str">
        <f>C29</f>
        <v>2014A</v>
      </c>
      <c r="E29" s="12"/>
      <c r="F29" s="12" t="str">
        <f>D29</f>
        <v>2014A</v>
      </c>
      <c r="G29" s="12"/>
      <c r="H29" s="12" t="str">
        <f>F29</f>
        <v>2014A</v>
      </c>
      <c r="I29" s="12"/>
      <c r="J29" s="12"/>
      <c r="K29" s="12"/>
      <c r="L29" s="12"/>
    </row>
    <row r="30" spans="1:12" x14ac:dyDescent="0.45">
      <c r="B30" s="72" t="s">
        <v>26</v>
      </c>
      <c r="C30" s="65">
        <f>22840+761</f>
        <v>23601</v>
      </c>
      <c r="D30" s="65">
        <f>134.278+8.747+942.469</f>
        <v>1085.4940000000001</v>
      </c>
      <c r="E30" s="69">
        <f>C13*C12</f>
        <v>982.8</v>
      </c>
      <c r="F30" s="69">
        <f>C30+E30</f>
        <v>24583.8</v>
      </c>
      <c r="G30" s="69">
        <f>C19-C20</f>
        <v>-814</v>
      </c>
      <c r="H30" s="69">
        <f>D30+G30</f>
        <v>271.49400000000014</v>
      </c>
      <c r="I30" s="69">
        <f>C20-C23</f>
        <v>0</v>
      </c>
      <c r="J30" s="69">
        <f>F30+G30+I30</f>
        <v>23769.8</v>
      </c>
      <c r="K30" s="69">
        <f>-H30</f>
        <v>-271.49400000000014</v>
      </c>
      <c r="L30" s="69">
        <f>J30+K30</f>
        <v>23498.306</v>
      </c>
    </row>
    <row r="31" spans="1:12" x14ac:dyDescent="0.45">
      <c r="B31" s="72" t="s">
        <v>27</v>
      </c>
      <c r="C31" s="65">
        <f>2564+3843</f>
        <v>6407</v>
      </c>
      <c r="D31" s="65">
        <f>183.642+1224.446+3.016</f>
        <v>1411.104</v>
      </c>
      <c r="F31" s="69">
        <f>C31+E31</f>
        <v>6407</v>
      </c>
      <c r="H31" s="69">
        <f>D31+G31</f>
        <v>1411.104</v>
      </c>
      <c r="J31" s="69">
        <f>F31+G31+I31</f>
        <v>6407</v>
      </c>
      <c r="K31" s="69">
        <f>-H31</f>
        <v>-1411.104</v>
      </c>
      <c r="L31" s="69">
        <f>J31+K31</f>
        <v>4995.8959999999997</v>
      </c>
    </row>
    <row r="32" spans="1:12" x14ac:dyDescent="0.45">
      <c r="B32" s="72" t="s">
        <v>101</v>
      </c>
      <c r="C32" s="65">
        <v>12467</v>
      </c>
      <c r="D32" s="65">
        <v>296.005</v>
      </c>
      <c r="F32" s="69">
        <f>C32+E32</f>
        <v>12467</v>
      </c>
      <c r="H32" s="69">
        <f>D32+G32</f>
        <v>296.005</v>
      </c>
      <c r="J32" s="69">
        <f>F32+G32+I32</f>
        <v>12467</v>
      </c>
      <c r="K32" s="69">
        <f>-H32</f>
        <v>-296.005</v>
      </c>
      <c r="L32" s="69">
        <f>J32+K32</f>
        <v>12170.995000000001</v>
      </c>
    </row>
    <row r="33" spans="2:12" x14ac:dyDescent="0.45">
      <c r="B33" s="72" t="s">
        <v>68</v>
      </c>
      <c r="C33" s="65">
        <f>328+2761+10</f>
        <v>3099</v>
      </c>
      <c r="D33" s="65">
        <v>52.052</v>
      </c>
      <c r="F33" s="69">
        <f>C33+E33</f>
        <v>3099</v>
      </c>
      <c r="H33" s="69">
        <f>D33+G33</f>
        <v>52.052</v>
      </c>
      <c r="J33" s="69">
        <f>F33+G33+I33</f>
        <v>3099</v>
      </c>
      <c r="K33" s="69">
        <f>-H33</f>
        <v>-52.052</v>
      </c>
      <c r="L33" s="69">
        <f>J33+K33</f>
        <v>3046.9479999999999</v>
      </c>
    </row>
    <row r="34" spans="2:12" x14ac:dyDescent="0.45">
      <c r="B34" s="72" t="s">
        <v>77</v>
      </c>
      <c r="C34" s="69">
        <f>SUM(C30:C33)</f>
        <v>45574</v>
      </c>
      <c r="D34" s="69">
        <f>SUM(D30:D33)</f>
        <v>2844.6550000000002</v>
      </c>
      <c r="F34" s="69">
        <f>SUM(F30:F33)</f>
        <v>46556.800000000003</v>
      </c>
      <c r="H34" s="69">
        <f>SUM(H30:H33)</f>
        <v>2030.655</v>
      </c>
      <c r="J34" s="69">
        <f>SUM(J30:J33)</f>
        <v>45742.8</v>
      </c>
      <c r="L34" s="69">
        <f>SUM(L30:L33)</f>
        <v>43712.144999999997</v>
      </c>
    </row>
    <row r="36" spans="2:12" x14ac:dyDescent="0.45">
      <c r="B36" s="72" t="s">
        <v>69</v>
      </c>
      <c r="C36" s="65">
        <v>2020</v>
      </c>
      <c r="D36" s="65">
        <v>0</v>
      </c>
      <c r="F36" s="69">
        <f t="shared" ref="F36:F41" si="0">C36+E36</f>
        <v>2020</v>
      </c>
      <c r="H36" s="69">
        <f t="shared" ref="H36:H41" si="1">D36+G36</f>
        <v>0</v>
      </c>
      <c r="J36" s="69">
        <f t="shared" ref="J36:J41" si="2">F36+G36+I36</f>
        <v>2020</v>
      </c>
      <c r="K36" s="69">
        <f t="shared" ref="K36:K41" si="3">-H36</f>
        <v>0</v>
      </c>
      <c r="L36" s="69">
        <f t="shared" ref="L36:L41" si="4">J36+K36</f>
        <v>2020</v>
      </c>
    </row>
    <row r="37" spans="2:12" x14ac:dyDescent="0.45">
      <c r="B37" s="72" t="s">
        <v>52</v>
      </c>
      <c r="C37" s="65">
        <v>3547</v>
      </c>
      <c r="D37" s="65">
        <v>111.71599999999999</v>
      </c>
      <c r="F37" s="69">
        <f t="shared" si="0"/>
        <v>3547</v>
      </c>
      <c r="H37" s="69">
        <f t="shared" si="1"/>
        <v>111.71599999999999</v>
      </c>
      <c r="J37" s="69">
        <f t="shared" si="2"/>
        <v>3547</v>
      </c>
      <c r="K37" s="69">
        <f t="shared" si="3"/>
        <v>-111.71599999999999</v>
      </c>
      <c r="L37" s="69">
        <f t="shared" si="4"/>
        <v>3435.2840000000001</v>
      </c>
    </row>
    <row r="38" spans="2:12" x14ac:dyDescent="0.45">
      <c r="B38" s="72" t="s">
        <v>28</v>
      </c>
      <c r="C38" s="65">
        <v>26408</v>
      </c>
      <c r="D38" s="65">
        <v>585.18499999999995</v>
      </c>
      <c r="F38" s="69">
        <f t="shared" si="0"/>
        <v>26408</v>
      </c>
      <c r="H38" s="69">
        <f t="shared" si="1"/>
        <v>585.18499999999995</v>
      </c>
      <c r="J38" s="69">
        <f t="shared" si="2"/>
        <v>26408</v>
      </c>
      <c r="K38" s="69">
        <f t="shared" si="3"/>
        <v>-585.18499999999995</v>
      </c>
      <c r="L38" s="69">
        <f t="shared" si="4"/>
        <v>25822.814999999999</v>
      </c>
    </row>
    <row r="39" spans="2:12" x14ac:dyDescent="0.45">
      <c r="B39" s="72" t="s">
        <v>29</v>
      </c>
      <c r="C39" s="65">
        <v>14012</v>
      </c>
      <c r="D39" s="65">
        <v>787.178</v>
      </c>
      <c r="F39" s="69">
        <f t="shared" si="0"/>
        <v>14012</v>
      </c>
      <c r="H39" s="69">
        <f t="shared" si="1"/>
        <v>787.178</v>
      </c>
      <c r="J39" s="69">
        <f t="shared" si="2"/>
        <v>14012</v>
      </c>
      <c r="K39" s="69">
        <f t="shared" si="3"/>
        <v>-787.178</v>
      </c>
      <c r="L39" s="69">
        <f t="shared" si="4"/>
        <v>13224.822</v>
      </c>
    </row>
    <row r="40" spans="2:12" x14ac:dyDescent="0.45">
      <c r="B40" s="72" t="s">
        <v>30</v>
      </c>
      <c r="C40" s="65">
        <v>8835</v>
      </c>
      <c r="D40" s="65">
        <v>265.262</v>
      </c>
      <c r="F40" s="69">
        <f t="shared" si="0"/>
        <v>8835</v>
      </c>
      <c r="H40" s="69">
        <f t="shared" si="1"/>
        <v>265.262</v>
      </c>
      <c r="J40" s="69">
        <f t="shared" si="2"/>
        <v>8835</v>
      </c>
      <c r="K40" s="69">
        <f t="shared" si="3"/>
        <v>-265.262</v>
      </c>
      <c r="L40" s="69">
        <f t="shared" si="4"/>
        <v>8569.7379999999994</v>
      </c>
    </row>
    <row r="41" spans="2:12" x14ac:dyDescent="0.45">
      <c r="B41" s="72" t="s">
        <v>31</v>
      </c>
      <c r="C41" s="65">
        <v>114</v>
      </c>
      <c r="D41" s="65">
        <v>47.430999999999997</v>
      </c>
      <c r="F41" s="69">
        <f t="shared" si="0"/>
        <v>114</v>
      </c>
      <c r="H41" s="69">
        <f t="shared" si="1"/>
        <v>47.430999999999997</v>
      </c>
      <c r="J41" s="69">
        <f t="shared" si="2"/>
        <v>114</v>
      </c>
      <c r="K41" s="69">
        <f t="shared" si="3"/>
        <v>-47.430999999999997</v>
      </c>
      <c r="L41" s="69">
        <f t="shared" si="4"/>
        <v>66.569000000000003</v>
      </c>
    </row>
    <row r="42" spans="2:12" x14ac:dyDescent="0.45">
      <c r="B42" s="72" t="s">
        <v>22</v>
      </c>
      <c r="C42" s="69">
        <f>SUM(C34:C41)</f>
        <v>100510</v>
      </c>
      <c r="D42" s="69">
        <f>SUM(D34,D36:D41)</f>
        <v>4641.4269999999997</v>
      </c>
      <c r="F42" s="69">
        <f>SUM(F34,F36:F41)</f>
        <v>101492.8</v>
      </c>
      <c r="H42" s="69">
        <f>SUM(H34,H36:H41)</f>
        <v>3827.4270000000001</v>
      </c>
      <c r="J42" s="69">
        <f>SUM(J34,J36:J41)</f>
        <v>100678.8</v>
      </c>
      <c r="L42" s="69">
        <f>SUM(L34,L36:L41)</f>
        <v>96851.372999999992</v>
      </c>
    </row>
    <row r="44" spans="2:12" x14ac:dyDescent="0.45">
      <c r="B44" s="72" t="s">
        <v>32</v>
      </c>
      <c r="C44" s="65">
        <v>0</v>
      </c>
      <c r="D44" s="65">
        <v>0</v>
      </c>
      <c r="F44" s="69">
        <f>C44+E44</f>
        <v>0</v>
      </c>
      <c r="H44" s="69">
        <f>D44+G44</f>
        <v>0</v>
      </c>
      <c r="J44" s="69">
        <f>F44+G44+I44</f>
        <v>0</v>
      </c>
      <c r="K44" s="69">
        <f>-H44</f>
        <v>0</v>
      </c>
      <c r="L44" s="69">
        <f>J44+K44</f>
        <v>0</v>
      </c>
    </row>
    <row r="45" spans="2:12" x14ac:dyDescent="0.45">
      <c r="B45" s="72" t="s">
        <v>33</v>
      </c>
      <c r="C45" s="65">
        <v>19854</v>
      </c>
      <c r="D45" s="65">
        <f>535.707+109.516</f>
        <v>645.22299999999996</v>
      </c>
      <c r="F45" s="69">
        <f>C45+E45</f>
        <v>19854</v>
      </c>
      <c r="H45" s="69">
        <f>D45+G45</f>
        <v>645.22299999999996</v>
      </c>
      <c r="J45" s="69">
        <f>F45+G45+I45</f>
        <v>19854</v>
      </c>
      <c r="K45" s="69">
        <f>-H45</f>
        <v>-645.22299999999996</v>
      </c>
      <c r="L45" s="69">
        <f>J45+K45</f>
        <v>19208.777000000002</v>
      </c>
    </row>
    <row r="46" spans="2:12" x14ac:dyDescent="0.45">
      <c r="B46" s="72" t="s">
        <v>34</v>
      </c>
      <c r="C46" s="65">
        <f>11495+346</f>
        <v>11841</v>
      </c>
      <c r="D46" s="65">
        <v>670.37800000000004</v>
      </c>
      <c r="F46" s="69">
        <f>C46+E46</f>
        <v>11841</v>
      </c>
      <c r="H46" s="69">
        <f>D46+G46</f>
        <v>670.37800000000004</v>
      </c>
      <c r="J46" s="69">
        <f>F46+G46+I46</f>
        <v>11841</v>
      </c>
      <c r="K46" s="69">
        <f>-H46</f>
        <v>-670.37800000000004</v>
      </c>
      <c r="L46" s="69">
        <f>J46+K46</f>
        <v>11170.621999999999</v>
      </c>
    </row>
    <row r="47" spans="2:12" x14ac:dyDescent="0.45">
      <c r="B47" s="72" t="s">
        <v>35</v>
      </c>
      <c r="C47" s="65">
        <v>0</v>
      </c>
      <c r="D47" s="65">
        <v>0</v>
      </c>
      <c r="F47" s="69">
        <f>C47+E47</f>
        <v>0</v>
      </c>
      <c r="H47" s="69">
        <f>D47+G47</f>
        <v>0</v>
      </c>
      <c r="J47" s="69">
        <f>F47+G47+I47</f>
        <v>0</v>
      </c>
      <c r="K47" s="69">
        <f>-H47</f>
        <v>0</v>
      </c>
      <c r="L47" s="69">
        <f>J47+K47</f>
        <v>0</v>
      </c>
    </row>
    <row r="48" spans="2:12" x14ac:dyDescent="0.45">
      <c r="B48" s="72" t="s">
        <v>78</v>
      </c>
      <c r="C48" s="69">
        <f>SUM(C44:C47)</f>
        <v>31695</v>
      </c>
      <c r="D48" s="69">
        <f>SUM(D44:D47)</f>
        <v>1315.6010000000001</v>
      </c>
      <c r="F48" s="69">
        <f>SUM(F44:F47)</f>
        <v>31695</v>
      </c>
      <c r="H48" s="69">
        <f>SUM(H44:H47)</f>
        <v>1315.6010000000001</v>
      </c>
      <c r="J48" s="69">
        <f>SUM(J44:J47)</f>
        <v>31695</v>
      </c>
      <c r="L48" s="69">
        <f>SUM(L44:L47)</f>
        <v>30379.399000000001</v>
      </c>
    </row>
    <row r="50" spans="1:12" x14ac:dyDescent="0.45">
      <c r="B50" s="72" t="s">
        <v>36</v>
      </c>
      <c r="C50" s="65">
        <f>33724+748</f>
        <v>34472</v>
      </c>
      <c r="D50" s="65">
        <f>510.22+104.093</f>
        <v>614.31299999999999</v>
      </c>
      <c r="F50" s="69">
        <f>C50+E50</f>
        <v>34472</v>
      </c>
      <c r="G50" s="69">
        <f>C19</f>
        <v>2119</v>
      </c>
      <c r="H50" s="69">
        <f>D50+G50</f>
        <v>2733.3130000000001</v>
      </c>
      <c r="I50" s="69">
        <f>-C23</f>
        <v>-2933</v>
      </c>
      <c r="J50" s="69">
        <f>F50+G50+I50</f>
        <v>33658</v>
      </c>
      <c r="K50" s="69">
        <f>-H50</f>
        <v>-2733.3130000000001</v>
      </c>
      <c r="L50" s="69">
        <f>J50+K50</f>
        <v>30924.686999999998</v>
      </c>
    </row>
    <row r="51" spans="1:12" x14ac:dyDescent="0.45">
      <c r="B51" s="72" t="s">
        <v>102</v>
      </c>
      <c r="C51" s="65">
        <v>9592</v>
      </c>
      <c r="D51" s="65">
        <v>76.813999999999993</v>
      </c>
      <c r="F51" s="69">
        <f>C51+E51</f>
        <v>9592</v>
      </c>
      <c r="H51" s="69">
        <f>D51+G51</f>
        <v>76.813999999999993</v>
      </c>
      <c r="J51" s="69">
        <f>F51+G51+I51</f>
        <v>9592</v>
      </c>
      <c r="K51" s="69">
        <f>-H51</f>
        <v>-76.813999999999993</v>
      </c>
      <c r="L51" s="69">
        <f>J51+K51</f>
        <v>9515.1859999999997</v>
      </c>
    </row>
    <row r="52" spans="1:12" x14ac:dyDescent="0.45">
      <c r="B52" s="72" t="s">
        <v>37</v>
      </c>
      <c r="C52" s="65">
        <f>10780+233</f>
        <v>11013</v>
      </c>
      <c r="D52" s="65">
        <f>134.774+21.612</f>
        <v>156.386</v>
      </c>
      <c r="F52" s="69">
        <f>C52+E52</f>
        <v>11013</v>
      </c>
      <c r="H52" s="69">
        <f>D52+G52</f>
        <v>156.386</v>
      </c>
      <c r="J52" s="69">
        <f>F52+G52+I52</f>
        <v>11013</v>
      </c>
      <c r="K52" s="69">
        <f>-H52</f>
        <v>-156.386</v>
      </c>
      <c r="L52" s="69">
        <f>J52+K52</f>
        <v>10856.614</v>
      </c>
    </row>
    <row r="53" spans="1:12" x14ac:dyDescent="0.45">
      <c r="B53" s="72" t="s">
        <v>79</v>
      </c>
      <c r="C53" s="69">
        <f>SUM(C48,C50:C52)</f>
        <v>86772</v>
      </c>
      <c r="D53" s="69">
        <f>SUM(D48,D50:D52)</f>
        <v>2163.1140000000005</v>
      </c>
      <c r="F53" s="69">
        <f>SUM(F48,F50:F52)</f>
        <v>86772</v>
      </c>
      <c r="H53" s="69">
        <f>SUM(H48,H50:H52)</f>
        <v>4282.1140000000005</v>
      </c>
      <c r="J53" s="69">
        <f>SUM(J48,J50:J52)</f>
        <v>85958</v>
      </c>
      <c r="L53" s="69">
        <f>SUM(L48,L50:L52)</f>
        <v>81675.885999999999</v>
      </c>
    </row>
    <row r="55" spans="1:12" x14ac:dyDescent="0.45">
      <c r="B55" s="72" t="s">
        <v>80</v>
      </c>
      <c r="C55" s="65">
        <v>13425</v>
      </c>
      <c r="D55" s="65">
        <v>2469.6179999999999</v>
      </c>
      <c r="E55" s="69">
        <f>E30-E56</f>
        <v>734.96870000000001</v>
      </c>
      <c r="F55" s="69">
        <f>C55+E55</f>
        <v>14159.968699999999</v>
      </c>
      <c r="G55" s="69">
        <f>-C20</f>
        <v>-2933</v>
      </c>
      <c r="H55" s="69">
        <f>D55+G55</f>
        <v>-463.38200000000006</v>
      </c>
      <c r="J55" s="69">
        <f>F55</f>
        <v>14159.968699999999</v>
      </c>
      <c r="K55" s="69">
        <f>-(H55-E56)</f>
        <v>711.2133</v>
      </c>
      <c r="L55" s="69">
        <f>J55+K55</f>
        <v>14871.181999999999</v>
      </c>
    </row>
    <row r="56" spans="1:12" x14ac:dyDescent="0.45">
      <c r="B56" s="72" t="s">
        <v>23</v>
      </c>
      <c r="C56" s="65">
        <v>313</v>
      </c>
      <c r="D56" s="65">
        <v>8.6950000000000003</v>
      </c>
      <c r="E56" s="69">
        <f>(D42-D53)*C14</f>
        <v>247.83129999999994</v>
      </c>
      <c r="F56" s="69">
        <f>C56+E56</f>
        <v>560.83129999999994</v>
      </c>
      <c r="H56" s="69">
        <f>D56+G56</f>
        <v>8.6950000000000003</v>
      </c>
      <c r="J56" s="69">
        <f>F56</f>
        <v>560.83129999999994</v>
      </c>
      <c r="K56" s="69">
        <f>-H56-E56</f>
        <v>-256.52629999999994</v>
      </c>
      <c r="L56" s="69">
        <f>J56+K56</f>
        <v>304.30500000000001</v>
      </c>
    </row>
    <row r="57" spans="1:12" x14ac:dyDescent="0.45">
      <c r="B57" s="72" t="s">
        <v>81</v>
      </c>
      <c r="C57" s="69">
        <f>SUM(C55:C56)</f>
        <v>13738</v>
      </c>
      <c r="D57" s="69">
        <f>SUM(D55:D56)</f>
        <v>2478.3130000000001</v>
      </c>
      <c r="F57" s="69">
        <f>SUM(F55:F56)</f>
        <v>14720.8</v>
      </c>
      <c r="H57" s="69">
        <f>SUM(H55:H56)</f>
        <v>-454.68700000000007</v>
      </c>
      <c r="J57" s="69">
        <f>SUM(J55:J56)</f>
        <v>14720.8</v>
      </c>
      <c r="L57" s="69">
        <f>SUM(L55:L56)</f>
        <v>15175.486999999999</v>
      </c>
    </row>
    <row r="58" spans="1:12" x14ac:dyDescent="0.45">
      <c r="B58" s="72" t="s">
        <v>72</v>
      </c>
      <c r="C58" s="69">
        <f>SUM(C53,C57)</f>
        <v>100510</v>
      </c>
      <c r="D58" s="69">
        <f>SUM(D53,D57)</f>
        <v>4641.4270000000006</v>
      </c>
      <c r="F58" s="69">
        <f>SUM(F53,F57)</f>
        <v>101492.8</v>
      </c>
      <c r="H58" s="69">
        <f>SUM(H53,H57)</f>
        <v>3827.4270000000006</v>
      </c>
      <c r="J58" s="69">
        <f>SUM(J53,J57)</f>
        <v>100678.8</v>
      </c>
      <c r="L58" s="69">
        <f>SUM(L53,L57)</f>
        <v>96851.372999999992</v>
      </c>
    </row>
    <row r="60" spans="1:12" x14ac:dyDescent="0.45">
      <c r="B60" s="72" t="s">
        <v>73</v>
      </c>
      <c r="C60" s="69">
        <f>C42-C58</f>
        <v>0</v>
      </c>
      <c r="D60" s="69">
        <f>D42-D58</f>
        <v>0</v>
      </c>
      <c r="F60" s="69">
        <f>F42-F58</f>
        <v>0</v>
      </c>
      <c r="H60" s="69">
        <f>H42-H58</f>
        <v>0</v>
      </c>
      <c r="J60" s="69">
        <f>J42-J58</f>
        <v>0</v>
      </c>
      <c r="L60" s="69">
        <f>L42-L58</f>
        <v>0</v>
      </c>
    </row>
    <row r="62" spans="1:12" x14ac:dyDescent="0.45">
      <c r="E62" s="67" t="s">
        <v>49</v>
      </c>
    </row>
    <row r="63" spans="1:12" x14ac:dyDescent="0.45">
      <c r="C63" s="12" t="s">
        <v>63</v>
      </c>
      <c r="D63" s="12" t="s">
        <v>64</v>
      </c>
      <c r="E63" s="12" t="s">
        <v>20</v>
      </c>
      <c r="F63" s="12" t="s">
        <v>65</v>
      </c>
      <c r="G63" s="12" t="s">
        <v>20</v>
      </c>
      <c r="H63" s="12" t="s">
        <v>67</v>
      </c>
    </row>
    <row r="64" spans="1:12" x14ac:dyDescent="0.45">
      <c r="A64" s="73" t="s">
        <v>38</v>
      </c>
      <c r="C64" s="12" t="s">
        <v>75</v>
      </c>
      <c r="D64" s="12" t="str">
        <f>C64</f>
        <v>2014A</v>
      </c>
      <c r="E64" s="12"/>
      <c r="F64" s="12" t="str">
        <f>D64</f>
        <v>2014A</v>
      </c>
      <c r="G64" s="12"/>
      <c r="H64" s="12" t="str">
        <f>F64</f>
        <v>2014A</v>
      </c>
    </row>
    <row r="65" spans="1:12" x14ac:dyDescent="0.45">
      <c r="B65" s="72" t="s">
        <v>39</v>
      </c>
      <c r="C65" s="65">
        <v>96090</v>
      </c>
      <c r="D65" s="65">
        <v>2762.36</v>
      </c>
    </row>
    <row r="66" spans="1:12" x14ac:dyDescent="0.45">
      <c r="B66" s="72" t="s">
        <v>40</v>
      </c>
      <c r="C66" s="65">
        <f>4897</f>
        <v>4897</v>
      </c>
      <c r="D66" s="65">
        <f>288.982</f>
        <v>288.98200000000003</v>
      </c>
    </row>
    <row r="67" spans="1:12" x14ac:dyDescent="0.45">
      <c r="B67" s="72" t="s">
        <v>41</v>
      </c>
      <c r="C67" s="65">
        <f>3223</f>
        <v>3223</v>
      </c>
      <c r="D67" s="65">
        <v>389.46800000000002</v>
      </c>
    </row>
    <row r="68" spans="1:12" s="66" customFormat="1" x14ac:dyDescent="0.45">
      <c r="A68" s="73"/>
      <c r="B68" s="72" t="s">
        <v>42</v>
      </c>
      <c r="C68" s="74">
        <f>C67/C65</f>
        <v>3.3541471537100638E-2</v>
      </c>
      <c r="D68" s="74">
        <f>D67/D65</f>
        <v>0.14099103664982116</v>
      </c>
      <c r="F68" s="74"/>
      <c r="H68" s="74"/>
    </row>
    <row r="69" spans="1:12" x14ac:dyDescent="0.45">
      <c r="B69" s="72" t="s">
        <v>43</v>
      </c>
      <c r="C69" s="65">
        <v>2047</v>
      </c>
      <c r="D69" s="65">
        <v>8.7650000000000006</v>
      </c>
    </row>
    <row r="70" spans="1:12" x14ac:dyDescent="0.45">
      <c r="B70" s="72" t="s">
        <v>44</v>
      </c>
      <c r="C70" s="69">
        <f>C67-C69</f>
        <v>1176</v>
      </c>
      <c r="D70" s="69">
        <f>D67-D69</f>
        <v>380.70300000000003</v>
      </c>
    </row>
    <row r="71" spans="1:12" x14ac:dyDescent="0.45">
      <c r="B71" s="72" t="s">
        <v>45</v>
      </c>
      <c r="C71" s="65">
        <v>544</v>
      </c>
      <c r="D71" s="65">
        <v>133.21799999999999</v>
      </c>
      <c r="H71" s="77"/>
    </row>
    <row r="72" spans="1:12" x14ac:dyDescent="0.45">
      <c r="B72" s="72" t="s">
        <v>46</v>
      </c>
      <c r="C72" s="71">
        <f>C71/C70</f>
        <v>0.46258503401360546</v>
      </c>
      <c r="D72" s="71">
        <f>D71/D70</f>
        <v>0.34992632051756878</v>
      </c>
      <c r="E72" s="63"/>
      <c r="F72" s="71"/>
      <c r="G72" s="63"/>
      <c r="H72" s="71"/>
      <c r="L72" s="77"/>
    </row>
    <row r="73" spans="1:12" x14ac:dyDescent="0.45">
      <c r="B73" s="72" t="s">
        <v>82</v>
      </c>
      <c r="C73" s="69">
        <f>C70-C71</f>
        <v>632</v>
      </c>
      <c r="D73" s="69">
        <f>D70-D71</f>
        <v>247.48500000000004</v>
      </c>
      <c r="H73" s="77"/>
    </row>
    <row r="74" spans="1:12" x14ac:dyDescent="0.45">
      <c r="B74" s="72" t="s">
        <v>23</v>
      </c>
      <c r="C74" s="65">
        <v>64</v>
      </c>
      <c r="D74" s="65">
        <v>3.6440000000000001</v>
      </c>
      <c r="H74" s="77"/>
    </row>
    <row r="75" spans="1:12" x14ac:dyDescent="0.45">
      <c r="B75" s="72" t="s">
        <v>83</v>
      </c>
      <c r="C75" s="69">
        <f>C73-C74</f>
        <v>568</v>
      </c>
      <c r="D75" s="69">
        <f>D73-D74</f>
        <v>243.84100000000004</v>
      </c>
      <c r="H75" s="77"/>
    </row>
    <row r="77" spans="1:12" x14ac:dyDescent="0.45">
      <c r="B77" s="72" t="s">
        <v>84</v>
      </c>
      <c r="C77" s="65">
        <v>1234.097</v>
      </c>
    </row>
    <row r="78" spans="1:12" x14ac:dyDescent="0.45">
      <c r="B78" s="72" t="s">
        <v>85</v>
      </c>
      <c r="C78" s="70">
        <f>C75/C77</f>
        <v>0.46025555527644912</v>
      </c>
      <c r="F78" s="70"/>
      <c r="H78" s="70"/>
    </row>
    <row r="79" spans="1:12" x14ac:dyDescent="0.45">
      <c r="B79" s="72" t="s">
        <v>92</v>
      </c>
      <c r="C79" s="70"/>
      <c r="F79" s="71"/>
      <c r="H79" s="71"/>
    </row>
    <row r="80" spans="1:12" x14ac:dyDescent="0.45">
      <c r="C80" s="70"/>
      <c r="F80" s="64"/>
    </row>
    <row r="81" spans="1:8" x14ac:dyDescent="0.45">
      <c r="B81" s="72" t="s">
        <v>47</v>
      </c>
      <c r="C81" s="76">
        <f>C44+C47+C50-C30</f>
        <v>10871</v>
      </c>
      <c r="D81" s="76"/>
      <c r="E81" s="76"/>
      <c r="F81" s="76"/>
    </row>
    <row r="82" spans="1:8" x14ac:dyDescent="0.45">
      <c r="B82" s="72" t="s">
        <v>48</v>
      </c>
      <c r="C82" s="76">
        <f>C67+C66</f>
        <v>8120</v>
      </c>
      <c r="D82" s="76"/>
      <c r="E82" s="76"/>
      <c r="F82" s="76"/>
    </row>
    <row r="83" spans="1:8" x14ac:dyDescent="0.45">
      <c r="B83" s="72" t="s">
        <v>86</v>
      </c>
      <c r="C83" s="70">
        <f>C81/C82</f>
        <v>1.3387931034482758</v>
      </c>
      <c r="F83" s="70"/>
      <c r="H83" s="70"/>
    </row>
    <row r="85" spans="1:8" x14ac:dyDescent="0.45">
      <c r="A85" s="73" t="s">
        <v>74</v>
      </c>
    </row>
  </sheetData>
  <printOptions headings="1" gridLines="1"/>
  <pageMargins left="0.70866141732283472" right="0.70866141732283472" top="0.74803149606299213" bottom="0.74803149606299213" header="0.31496062992125984" footer="0.31496062992125984"/>
  <pageSetup paperSize="9" scale="57" orientation="portrait" r:id="rId1"/>
  <headerFooter>
    <oddHeader>&amp;L© ACW Consulting 2017&amp;R&amp;F</oddHeader>
    <oddFooter>&amp;L&amp;8© ACW Consulting 2017&amp;R&amp;8&amp;F&amp;A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Welcome</vt:lpstr>
      <vt:lpstr>Info</vt:lpstr>
      <vt:lpstr>Model IPO and Spin Off</vt:lpstr>
      <vt:lpstr>'Model IPO and Spin Off'!Print_Area</vt:lpstr>
      <vt:lpstr>switch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Financial Edge</dc:creator>
  <cp:lastModifiedBy>Jonathan Rugg</cp:lastModifiedBy>
  <cp:lastPrinted>2018-10-15T13:57:08Z</cp:lastPrinted>
  <dcterms:created xsi:type="dcterms:W3CDTF">2016-02-03T14:06:14Z</dcterms:created>
  <dcterms:modified xsi:type="dcterms:W3CDTF">2020-03-19T17:05:05Z</dcterms:modified>
</cp:coreProperties>
</file>