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11. Main Model - Balance Sheet - Final/"/>
    </mc:Choice>
  </mc:AlternateContent>
  <xr:revisionPtr revIDLastSave="0" documentId="13_ncr:1_{5E7CEBD4-9383-499F-AC82-4A9E35D98FC3}" xr6:coauthVersionLast="47" xr6:coauthVersionMax="47" xr10:uidLastSave="{00000000-0000-0000-0000-000000000000}"/>
  <bookViews>
    <workbookView xWindow="5340" yWindow="2062" windowWidth="16200" windowHeight="9991" firstSheet="3" activeTab="8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5" l="1"/>
  <c r="E56" i="2"/>
  <c r="F56" i="2"/>
  <c r="D56" i="2"/>
  <c r="E5" i="16" l="1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P6" i="12" l="1"/>
  <c r="P9" i="12"/>
  <c r="P48" i="12"/>
  <c r="P5" i="11"/>
  <c r="P14" i="11"/>
  <c r="P15" i="11"/>
  <c r="P16" i="11"/>
  <c r="Q33" i="2"/>
  <c r="Q30" i="2"/>
  <c r="P10" i="11" l="1"/>
  <c r="P5" i="14" s="1"/>
  <c r="B9" i="15"/>
  <c r="B11" i="15"/>
  <c r="B10" i="15"/>
  <c r="B8" i="15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l="1"/>
  <c r="G16" i="11"/>
  <c r="E8" i="17" l="1"/>
  <c r="D8" i="17"/>
  <c r="H14" i="2"/>
  <c r="D9" i="2" l="1"/>
  <c r="E9" i="2"/>
  <c r="E12" i="17"/>
  <c r="F12" i="17"/>
  <c r="D12" i="17"/>
  <c r="D11" i="17"/>
  <c r="H48" i="12"/>
  <c r="I48" i="12"/>
  <c r="J48" i="12"/>
  <c r="K48" i="12"/>
  <c r="L48" i="12"/>
  <c r="M48" i="12"/>
  <c r="N48" i="12"/>
  <c r="O48" i="12"/>
  <c r="F48" i="12"/>
  <c r="G48" i="12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F10" i="2" s="1"/>
  <c r="E47" i="2"/>
  <c r="E6" i="2" s="1"/>
  <c r="F47" i="2"/>
  <c r="F6" i="2" s="1"/>
  <c r="D47" i="2"/>
  <c r="D6" i="2" s="1"/>
  <c r="D23" i="12" l="1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E22" i="12" l="1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P11" i="11" l="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P18" i="11" l="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P5" i="17" l="1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N12" i="12"/>
  <c r="A2" i="2"/>
  <c r="P21" i="11" l="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42" i="12"/>
  <c r="I13" i="12"/>
  <c r="H14" i="12"/>
  <c r="H15" i="12" s="1"/>
  <c r="H16" i="12" s="1"/>
  <c r="F49" i="12"/>
  <c r="F19" i="16" s="1"/>
  <c r="O12" i="12"/>
  <c r="P12" i="12" s="1"/>
  <c r="A1" i="6"/>
  <c r="G12" i="14" l="1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H41" i="12" l="1"/>
  <c r="H12" i="14"/>
  <c r="H14" i="14" s="1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J41" i="12" l="1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12" i="14"/>
  <c r="K14" i="14" s="1"/>
  <c r="J12" i="14"/>
  <c r="J14" i="14" s="1"/>
  <c r="I46" i="12"/>
  <c r="I47" i="12" s="1"/>
  <c r="M14" i="12"/>
  <c r="M15" i="12" s="1"/>
  <c r="N13" i="12"/>
  <c r="J25" i="12"/>
  <c r="J9" i="16" s="1"/>
  <c r="L16" i="12"/>
  <c r="K41" i="12" l="1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N12" i="14" l="1"/>
  <c r="N14" i="14" s="1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12" i="14" l="1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P12" i="14" l="1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P8" i="17" l="1"/>
  <c r="L49" i="12"/>
  <c r="L19" i="16" s="1"/>
  <c r="M46" i="12" l="1"/>
  <c r="M47" i="12" s="1"/>
  <c r="M49" i="12" l="1"/>
  <c r="M19" i="16" s="1"/>
  <c r="N46" i="12" l="1"/>
  <c r="N47" i="12" s="1"/>
  <c r="N49" i="12" l="1"/>
  <c r="N19" i="16" s="1"/>
  <c r="O46" i="12" l="1"/>
  <c r="O47" i="12" l="1"/>
  <c r="O49" i="12" l="1"/>
  <c r="O19" i="16" s="1"/>
  <c r="G6" i="17"/>
  <c r="G6" i="16" s="1"/>
  <c r="G7" i="17"/>
  <c r="G15" i="16" s="1"/>
  <c r="P46" i="12" l="1"/>
  <c r="P47" i="12" s="1"/>
  <c r="F6" i="17"/>
  <c r="F6" i="16" s="1"/>
  <c r="G8" i="17"/>
  <c r="P49" i="12" l="1"/>
  <c r="P19" i="16" s="1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H8" i="17"/>
  <c r="I8" i="17"/>
  <c r="O8" i="17"/>
  <c r="K8" i="17"/>
  <c r="N8" i="17"/>
  <c r="M8" i="17"/>
  <c r="L8" i="17"/>
  <c r="J8" i="17"/>
  <c r="D16" i="16" l="1"/>
  <c r="E16" i="16"/>
  <c r="F16" i="16"/>
  <c r="D7" i="2" l="1"/>
  <c r="E7" i="2" l="1"/>
  <c r="F7" i="2"/>
  <c r="C7" i="2" l="1"/>
  <c r="D11" i="2"/>
  <c r="E11" i="2"/>
  <c r="F11" i="2"/>
  <c r="C11" i="2" l="1"/>
  <c r="D12" i="2"/>
  <c r="D15" i="2" s="1"/>
  <c r="F12" i="2" l="1"/>
  <c r="F15" i="2" s="1"/>
  <c r="C16" i="2"/>
  <c r="E12" i="2"/>
  <c r="E15" i="2" s="1"/>
  <c r="F16" i="2" l="1"/>
  <c r="F17" i="2" s="1"/>
  <c r="C17" i="2"/>
  <c r="D16" i="2"/>
  <c r="E16" i="2"/>
  <c r="E13" i="17" l="1"/>
  <c r="D13" i="17"/>
  <c r="D17" i="2"/>
  <c r="F13" i="17"/>
  <c r="E17" i="2"/>
  <c r="D15" i="17" l="1"/>
  <c r="D20" i="16"/>
  <c r="D4" i="16" l="1"/>
  <c r="D7" i="16" s="1"/>
  <c r="D22" i="16"/>
  <c r="D23" i="16" s="1"/>
  <c r="E11" i="17"/>
  <c r="E15" i="17" s="1"/>
  <c r="F11" i="17" l="1"/>
  <c r="F15" i="17" s="1"/>
  <c r="E22" i="16"/>
  <c r="D55" i="2"/>
  <c r="E20" i="16"/>
  <c r="E23" i="16" s="1"/>
  <c r="E4" i="16" l="1"/>
  <c r="E7" i="16" s="1"/>
  <c r="D32" i="12"/>
  <c r="D34" i="12" s="1"/>
  <c r="G11" i="17"/>
  <c r="F22" i="16"/>
  <c r="E55" i="2" l="1"/>
  <c r="D10" i="16"/>
  <c r="D12" i="16" s="1"/>
  <c r="D25" i="16" s="1"/>
  <c r="E31" i="12"/>
  <c r="F20" i="16"/>
  <c r="F23" i="16" s="1"/>
  <c r="F4" i="16" l="1"/>
  <c r="F7" i="16" s="1"/>
  <c r="E32" i="12"/>
  <c r="E34" i="12" s="1"/>
  <c r="E10" i="16" l="1"/>
  <c r="E12" i="16" s="1"/>
  <c r="E25" i="16" s="1"/>
  <c r="F31" i="12"/>
  <c r="F55" i="2"/>
  <c r="F32" i="12" l="1"/>
  <c r="F34" i="12" s="1"/>
  <c r="F27" i="12"/>
  <c r="F28" i="12" s="1"/>
  <c r="G31" i="12" l="1"/>
  <c r="F10" i="16"/>
  <c r="F12" i="16" s="1"/>
  <c r="F25" i="16" s="1"/>
  <c r="J33" i="12"/>
  <c r="J17" i="14" s="1"/>
  <c r="G33" i="12"/>
  <c r="G17" i="14" s="1"/>
  <c r="K33" i="12"/>
  <c r="K17" i="14" s="1"/>
  <c r="O33" i="12"/>
  <c r="O17" i="14" s="1"/>
  <c r="H33" i="12"/>
  <c r="H17" i="14" s="1"/>
  <c r="N33" i="12"/>
  <c r="N17" i="14" s="1"/>
  <c r="I33" i="12"/>
  <c r="I17" i="14" s="1"/>
  <c r="P33" i="12"/>
  <c r="P17" i="14" s="1"/>
  <c r="L33" i="12"/>
  <c r="L17" i="14" s="1"/>
  <c r="M33" i="12"/>
  <c r="M17" i="14" s="1"/>
  <c r="M19" i="14" l="1"/>
  <c r="H19" i="14"/>
  <c r="J19" i="14"/>
  <c r="G19" i="14"/>
  <c r="N19" i="14"/>
  <c r="L19" i="14"/>
  <c r="P19" i="14"/>
  <c r="O19" i="14"/>
  <c r="I19" i="14"/>
  <c r="K19" i="14"/>
  <c r="G34" i="12"/>
  <c r="H31" i="12" l="1"/>
  <c r="H34" i="12" s="1"/>
  <c r="G10" i="16"/>
  <c r="H10" i="16" l="1"/>
  <c r="I31" i="12"/>
  <c r="I34" i="12" s="1"/>
  <c r="I10" i="16" l="1"/>
  <c r="J31" i="12"/>
  <c r="J34" i="12" s="1"/>
  <c r="K31" i="12" l="1"/>
  <c r="K34" i="12" s="1"/>
  <c r="J10" i="16"/>
  <c r="L31" i="12" l="1"/>
  <c r="L34" i="12" s="1"/>
  <c r="K10" i="16"/>
  <c r="L10" i="16" l="1"/>
  <c r="M31" i="12"/>
  <c r="M34" i="12" s="1"/>
  <c r="M10" i="16" l="1"/>
  <c r="N31" i="12"/>
  <c r="N34" i="12" s="1"/>
  <c r="O31" i="12" l="1"/>
  <c r="O34" i="12" s="1"/>
  <c r="N10" i="16"/>
  <c r="P31" i="12" l="1"/>
  <c r="P34" i="12" s="1"/>
  <c r="P10" i="16" s="1"/>
  <c r="O10" i="16"/>
  <c r="G24" i="14"/>
  <c r="G26" i="14" s="1"/>
  <c r="H24" i="14"/>
  <c r="H26" i="14" s="1"/>
  <c r="I24" i="14"/>
  <c r="I26" i="14" s="1"/>
  <c r="J24" i="14"/>
  <c r="J26" i="14" s="1"/>
  <c r="K24" i="14"/>
  <c r="K26" i="14" s="1"/>
  <c r="L24" i="14"/>
  <c r="L26" i="14" s="1"/>
  <c r="M24" i="14"/>
  <c r="M26" i="14" s="1"/>
  <c r="N24" i="14"/>
  <c r="N26" i="14" s="1"/>
  <c r="O24" i="14"/>
  <c r="O26" i="14" s="1"/>
  <c r="P24" i="14"/>
  <c r="P26" i="14" s="1"/>
  <c r="N27" i="14" l="1"/>
  <c r="J27" i="14"/>
  <c r="N12" i="17"/>
  <c r="L27" i="14"/>
  <c r="O27" i="14"/>
  <c r="G27" i="14"/>
  <c r="J12" i="17"/>
  <c r="P27" i="14"/>
  <c r="H27" i="14"/>
  <c r="K27" i="14"/>
  <c r="M27" i="14"/>
  <c r="I27" i="14"/>
  <c r="K12" i="17" l="1"/>
  <c r="P12" i="17"/>
  <c r="G12" i="17"/>
  <c r="L12" i="17"/>
  <c r="I12" i="17"/>
  <c r="M12" i="17"/>
  <c r="H12" i="17"/>
  <c r="O12" i="17"/>
  <c r="G16" i="16" l="1"/>
  <c r="H16" i="16" l="1"/>
  <c r="I16" i="16"/>
  <c r="J16" i="16"/>
  <c r="J20" i="16" s="1"/>
  <c r="K16" i="16"/>
  <c r="K20" i="16" s="1"/>
  <c r="L16" i="16"/>
  <c r="L20" i="16" s="1"/>
  <c r="M16" i="16"/>
  <c r="M20" i="16" s="1"/>
  <c r="N16" i="16"/>
  <c r="N20" i="16" s="1"/>
  <c r="O16" i="16"/>
  <c r="O20" i="16" s="1"/>
  <c r="P16" i="16"/>
  <c r="P20" i="16" s="1"/>
  <c r="G20" i="16"/>
  <c r="H20" i="16"/>
  <c r="I20" i="16"/>
  <c r="G15" i="17"/>
  <c r="H11" i="17" s="1"/>
  <c r="H15" i="17" s="1"/>
  <c r="G22" i="16" l="1"/>
  <c r="G23" i="16" s="1"/>
  <c r="H22" i="16"/>
  <c r="H23" i="16" s="1"/>
  <c r="I11" i="17"/>
  <c r="I15" i="17" s="1"/>
  <c r="G4" i="16"/>
  <c r="G7" i="16" s="1"/>
  <c r="G12" i="16" s="1"/>
  <c r="G25" i="16" s="1"/>
  <c r="I22" i="16" l="1"/>
  <c r="I23" i="16" s="1"/>
  <c r="J11" i="17"/>
  <c r="J15" i="17" s="1"/>
  <c r="H4" i="16"/>
  <c r="H7" i="16" s="1"/>
  <c r="H12" i="16" s="1"/>
  <c r="H25" i="16" s="1"/>
  <c r="I4" i="16" l="1"/>
  <c r="I7" i="16" s="1"/>
  <c r="I12" i="16" s="1"/>
  <c r="I25" i="16" s="1"/>
  <c r="K11" i="17"/>
  <c r="K15" i="17" s="1"/>
  <c r="J22" i="16"/>
  <c r="J23" i="16" s="1"/>
  <c r="L11" i="17" l="1"/>
  <c r="L15" i="17" s="1"/>
  <c r="K22" i="16"/>
  <c r="K23" i="16" s="1"/>
  <c r="J4" i="16"/>
  <c r="J7" i="16" s="1"/>
  <c r="J12" i="16" s="1"/>
  <c r="J25" i="16" s="1"/>
  <c r="L22" i="16" l="1"/>
  <c r="L23" i="16" s="1"/>
  <c r="M11" i="17"/>
  <c r="M15" i="17" s="1"/>
  <c r="K4" i="16"/>
  <c r="K7" i="16" s="1"/>
  <c r="K12" i="16" s="1"/>
  <c r="K25" i="16" s="1"/>
  <c r="L4" i="16" l="1"/>
  <c r="L7" i="16" s="1"/>
  <c r="L12" i="16" s="1"/>
  <c r="L25" i="16" s="1"/>
  <c r="M22" i="16"/>
  <c r="M23" i="16" s="1"/>
  <c r="N11" i="17"/>
  <c r="N15" i="17" s="1"/>
  <c r="O11" i="17" l="1"/>
  <c r="O15" i="17" s="1"/>
  <c r="N22" i="16"/>
  <c r="N23" i="16" s="1"/>
  <c r="M4" i="16"/>
  <c r="M7" i="16" s="1"/>
  <c r="M12" i="16" s="1"/>
  <c r="M25" i="16" s="1"/>
  <c r="N4" i="16" l="1"/>
  <c r="N7" i="16" s="1"/>
  <c r="N12" i="16" s="1"/>
  <c r="N25" i="16" s="1"/>
  <c r="P11" i="17"/>
  <c r="P15" i="17" s="1"/>
  <c r="P22" i="16" s="1"/>
  <c r="P23" i="16" s="1"/>
  <c r="O22" i="16"/>
  <c r="O23" i="16" s="1"/>
  <c r="O4" i="16" l="1"/>
  <c r="O7" i="16" s="1"/>
  <c r="O12" i="16" s="1"/>
  <c r="O25" i="16" s="1"/>
  <c r="P4" i="16"/>
  <c r="P7" i="16" s="1"/>
  <c r="P12" i="16" s="1"/>
  <c r="P2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<sst xmlns="http://schemas.openxmlformats.org/spreadsheetml/2006/main" count="355" uniqueCount="201">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</sst>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168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5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8" sqref="D8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0.8</v>
      </c>
      <c r="F55">
        <f>SUM(F50:F54)</f>
        <v>0.7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10"/>
  <sheetViews>
    <sheetView zoomScaleNormal="100" zoomScaleSheetLayoutView="15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</row>
    <row r="8" spans="1:16" ht="15" customHeight="1" x14ac:dyDescent="0.45">
      <c r="B8" s="16" t="str">
        <f>IS!B26</f>
        <v>Tax expense</v>
      </c>
    </row>
    <row r="9" spans="1:16" ht="15" customHeight="1" x14ac:dyDescent="0.45">
      <c r="B9" s="16" t="str">
        <f>CFS!B8</f>
        <v>(Asset retirement payments)</v>
      </c>
    </row>
    <row r="10" spans="1:16" ht="15" customHeight="1" x14ac:dyDescent="0.45">
      <c r="B10" s="16" t="str">
        <f>CFS!B11</f>
        <v>(Inc) dec in operating working capital</v>
      </c>
    </row>
    <row r="11" spans="1:16" ht="15" customHeight="1" x14ac:dyDescent="0.45">
      <c r="B11" s="16" t="str">
        <f>CFS!B14</f>
        <v>(Capital expenditure)</v>
      </c>
    </row>
    <row r="12" spans="1:16" ht="15" customHeight="1" x14ac:dyDescent="0.45">
      <c r="B12" s="16" t="str">
        <f>CFS!B15</f>
        <v>(Cash soft asset expenditure)</v>
      </c>
    </row>
    <row r="13" spans="1:16" ht="15" customHeight="1" x14ac:dyDescent="0.45">
      <c r="B13" s="16" t="s">
        <v>191</v>
      </c>
    </row>
    <row r="14" spans="1:16" ht="15" customHeight="1" x14ac:dyDescent="0.45">
      <c r="B14" s="16" t="s">
        <v>181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15" customHeight="1" x14ac:dyDescent="0.45">
      <c r="B15" s="16" t="s">
        <v>182</v>
      </c>
    </row>
    <row r="16" spans="1:16" ht="15" customHeight="1" x14ac:dyDescent="0.45">
      <c r="B16" s="16" t="s">
        <v>92</v>
      </c>
    </row>
    <row r="17" spans="1:3" ht="15" customHeight="1" x14ac:dyDescent="0.45">
      <c r="B17" s="16" t="s">
        <v>186</v>
      </c>
    </row>
    <row r="19" spans="1:3" ht="15" customHeight="1" x14ac:dyDescent="0.45">
      <c r="A19" s="15" t="s">
        <v>132</v>
      </c>
    </row>
    <row r="20" spans="1:3" ht="15" customHeight="1" x14ac:dyDescent="0.45">
      <c r="B20" s="16" t="s">
        <v>88</v>
      </c>
      <c r="C20" s="61"/>
    </row>
    <row r="21" spans="1:3" ht="15" customHeight="1" x14ac:dyDescent="0.45">
      <c r="B21" s="16" t="s">
        <v>89</v>
      </c>
      <c r="C21" s="61"/>
    </row>
    <row r="23" spans="1:3" ht="15" customHeight="1" x14ac:dyDescent="0.45">
      <c r="B23" s="16" t="s">
        <v>57</v>
      </c>
    </row>
    <row r="24" spans="1:3" ht="15" customHeight="1" x14ac:dyDescent="0.45">
      <c r="B24" s="16" t="s">
        <v>133</v>
      </c>
    </row>
    <row r="25" spans="1:3" ht="15" customHeight="1" x14ac:dyDescent="0.45">
      <c r="B25" s="16" t="s">
        <v>59</v>
      </c>
      <c r="C25" s="63">
        <v>0</v>
      </c>
    </row>
    <row r="26" spans="1:3" ht="15" customHeight="1" x14ac:dyDescent="0.45">
      <c r="B26" s="16" t="s">
        <v>92</v>
      </c>
    </row>
    <row r="28" spans="1:3" ht="15" customHeight="1" x14ac:dyDescent="0.45">
      <c r="B28" s="16" t="s">
        <v>93</v>
      </c>
    </row>
    <row r="29" spans="1:3" ht="15" customHeight="1" x14ac:dyDescent="0.45">
      <c r="B29" s="16" t="s">
        <v>89</v>
      </c>
    </row>
    <row r="30" spans="1:3" ht="15" customHeight="1" x14ac:dyDescent="0.45">
      <c r="B30" s="16" t="s">
        <v>175</v>
      </c>
    </row>
    <row r="32" spans="1:3" ht="15" customHeight="1" x14ac:dyDescent="0.45">
      <c r="B32" s="16" t="s">
        <v>179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/>
    </row>
    <row r="36" spans="1:16" ht="15" customHeight="1" x14ac:dyDescent="0.45">
      <c r="B36" s="16" t="s">
        <v>88</v>
      </c>
      <c r="C36" s="61"/>
    </row>
    <row r="37" spans="1:16" ht="15" customHeight="1" x14ac:dyDescent="0.45">
      <c r="B37" s="16" t="s">
        <v>89</v>
      </c>
      <c r="C37" s="61"/>
    </row>
    <row r="38" spans="1:16" ht="15" customHeight="1" x14ac:dyDescent="0.45">
      <c r="C38" s="61"/>
    </row>
    <row r="39" spans="1:16" ht="15" customHeight="1" x14ac:dyDescent="0.45">
      <c r="B39" s="16" t="s">
        <v>57</v>
      </c>
    </row>
    <row r="40" spans="1:16" ht="15" customHeight="1" x14ac:dyDescent="0.45">
      <c r="B40" s="16" t="s">
        <v>90</v>
      </c>
    </row>
    <row r="41" spans="1:16" ht="15" customHeight="1" x14ac:dyDescent="0.45">
      <c r="B41" s="16" t="s">
        <v>91</v>
      </c>
    </row>
    <row r="42" spans="1:16" ht="15" customHeight="1" x14ac:dyDescent="0.45">
      <c r="B42" s="16" t="s">
        <v>193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5" customHeight="1" x14ac:dyDescent="0.45">
      <c r="B43" s="16" t="s">
        <v>59</v>
      </c>
      <c r="C43" s="63">
        <v>0</v>
      </c>
    </row>
    <row r="44" spans="1:16" ht="15" customHeight="1" x14ac:dyDescent="0.45">
      <c r="B44" s="16" t="s">
        <v>92</v>
      </c>
    </row>
    <row r="46" spans="1:16" ht="15" customHeight="1" x14ac:dyDescent="0.45">
      <c r="B46" s="16" t="s">
        <v>93</v>
      </c>
    </row>
    <row r="47" spans="1:16" ht="15" customHeight="1" x14ac:dyDescent="0.45">
      <c r="B47" s="16" t="s">
        <v>89</v>
      </c>
    </row>
    <row r="48" spans="1:16" ht="15" customHeight="1" x14ac:dyDescent="0.45">
      <c r="B48" s="16" t="s">
        <v>185</v>
      </c>
    </row>
    <row r="50" spans="1:16" ht="15" customHeight="1" x14ac:dyDescent="0.45">
      <c r="B50" s="16" t="s">
        <v>188</v>
      </c>
    </row>
    <row r="52" spans="1:16" ht="15" customHeight="1" x14ac:dyDescent="0.45">
      <c r="B52" s="16" t="s">
        <v>187</v>
      </c>
    </row>
    <row r="53" spans="1:16" ht="15" customHeight="1" x14ac:dyDescent="0.45">
      <c r="B53" s="16" t="s">
        <v>183</v>
      </c>
    </row>
    <row r="54" spans="1:16" ht="15" customHeight="1" x14ac:dyDescent="0.45">
      <c r="B54" s="16" t="s">
        <v>180</v>
      </c>
    </row>
    <row r="55" spans="1:16" ht="15" customHeight="1" x14ac:dyDescent="0.45">
      <c r="B55" s="16" t="s">
        <v>189</v>
      </c>
    </row>
    <row r="60" spans="1:16" ht="15" customHeight="1" x14ac:dyDescent="0.45">
      <c r="A60" s="15" t="s">
        <v>94</v>
      </c>
    </row>
    <row r="61" spans="1:16" ht="15" customHeight="1" x14ac:dyDescent="0.45">
      <c r="B61" s="16" t="s">
        <v>95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ht="15" customHeight="1" x14ac:dyDescent="0.45">
      <c r="B62" s="16" t="s">
        <v>141</v>
      </c>
      <c r="E62" s="65"/>
      <c r="F62" s="65"/>
    </row>
    <row r="63" spans="1:16" ht="15" customHeight="1" x14ac:dyDescent="0.45">
      <c r="B63" s="16" t="s">
        <v>199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ht="15" customHeight="1" x14ac:dyDescent="0.45">
      <c r="B64" s="16" t="s">
        <v>100</v>
      </c>
    </row>
    <row r="65" spans="1:3" ht="15" customHeight="1" x14ac:dyDescent="0.45">
      <c r="B65" s="16" t="s">
        <v>101</v>
      </c>
      <c r="C65" s="61"/>
    </row>
    <row r="67" spans="1:3" ht="15" customHeight="1" x14ac:dyDescent="0.45">
      <c r="A67"/>
      <c r="B67"/>
    </row>
    <row r="68" spans="1:3" ht="15" customHeight="1" x14ac:dyDescent="0.45">
      <c r="A68"/>
      <c r="B68"/>
    </row>
    <row r="69" spans="1:3" ht="15" customHeight="1" x14ac:dyDescent="0.45">
      <c r="A69"/>
      <c r="B69"/>
    </row>
    <row r="70" spans="1:3" ht="15" customHeight="1" x14ac:dyDescent="0.45">
      <c r="A70"/>
      <c r="B70"/>
    </row>
    <row r="71" spans="1:3" ht="15" customHeight="1" x14ac:dyDescent="0.45">
      <c r="A71"/>
      <c r="B71"/>
    </row>
    <row r="72" spans="1:3" ht="15" customHeight="1" x14ac:dyDescent="0.45">
      <c r="A72"/>
      <c r="B72"/>
    </row>
    <row r="73" spans="1:3" ht="15" customHeight="1" x14ac:dyDescent="0.45">
      <c r="A73"/>
      <c r="B73"/>
    </row>
    <row r="74" spans="1:3" ht="15" customHeight="1" x14ac:dyDescent="0.45">
      <c r="A74"/>
      <c r="B74"/>
    </row>
    <row r="75" spans="1:3" ht="15" customHeight="1" x14ac:dyDescent="0.45">
      <c r="A75"/>
      <c r="B75"/>
    </row>
    <row r="76" spans="1:3" ht="15" customHeight="1" x14ac:dyDescent="0.45">
      <c r="A76"/>
      <c r="B76"/>
    </row>
    <row r="77" spans="1:3" ht="15" customHeight="1" x14ac:dyDescent="0.45">
      <c r="A77"/>
      <c r="B77"/>
    </row>
    <row r="78" spans="1:3" ht="15" customHeight="1" x14ac:dyDescent="0.45">
      <c r="A78"/>
      <c r="B78"/>
    </row>
    <row r="79" spans="1:3" ht="15" customHeight="1" x14ac:dyDescent="0.45">
      <c r="A79"/>
      <c r="B79"/>
    </row>
    <row r="80" spans="1:3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929.71745261537819</v>
      </c>
      <c r="I11">
        <f t="shared" si="3"/>
        <v>1093.0400606719663</v>
      </c>
      <c r="J11">
        <f t="shared" si="3"/>
        <v>1340.0239727568487</v>
      </c>
      <c r="K11">
        <f t="shared" si="3"/>
        <v>1586.2078848417309</v>
      </c>
      <c r="L11">
        <f t="shared" si="3"/>
        <v>1831.5917969266131</v>
      </c>
      <c r="M11">
        <f t="shared" si="3"/>
        <v>2076.1757090114952</v>
      </c>
      <c r="N11">
        <f t="shared" si="3"/>
        <v>2319.9596210963773</v>
      </c>
      <c r="O11">
        <f t="shared" si="3"/>
        <v>2440.217707541648</v>
      </c>
      <c r="P11">
        <f t="shared" si="3"/>
        <v>2454.4822291529658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92.974752028294148</v>
      </c>
      <c r="H12">
        <f>IS!H27</f>
        <v>163.32260805658825</v>
      </c>
      <c r="I12">
        <f>IS!I27</f>
        <v>246.98391208488229</v>
      </c>
      <c r="J12">
        <f>IS!J27</f>
        <v>246.18391208488219</v>
      </c>
      <c r="K12">
        <f>IS!K27</f>
        <v>245.3839120848823</v>
      </c>
      <c r="L12">
        <f>IS!L27</f>
        <v>244.58391208488229</v>
      </c>
      <c r="M12">
        <f>IS!M27</f>
        <v>243.78391208488227</v>
      </c>
      <c r="N12">
        <f>IS!N27</f>
        <v>120.25808644527058</v>
      </c>
      <c r="O12">
        <f>IS!O27</f>
        <v>14.264521611317656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929.71745261537819</v>
      </c>
      <c r="H15">
        <f t="shared" si="4"/>
        <v>1093.0400606719663</v>
      </c>
      <c r="I15">
        <f t="shared" si="4"/>
        <v>1340.0239727568487</v>
      </c>
      <c r="J15">
        <f t="shared" si="4"/>
        <v>1586.2078848417309</v>
      </c>
      <c r="K15">
        <f t="shared" si="4"/>
        <v>1831.5917969266131</v>
      </c>
      <c r="L15">
        <f t="shared" si="4"/>
        <v>2076.1757090114952</v>
      </c>
      <c r="M15">
        <f t="shared" si="4"/>
        <v>2319.9596210963773</v>
      </c>
      <c r="N15">
        <f t="shared" si="4"/>
        <v>2440.217707541648</v>
      </c>
      <c r="O15">
        <f t="shared" si="4"/>
        <v>2454.4822291529658</v>
      </c>
      <c r="P15">
        <f t="shared" si="4"/>
        <v>2454.4822291529658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9" activePane="bottomRight" state="frozen"/>
      <selection activeCell="C3" sqref="C3"/>
      <selection pane="topRight" activeCell="C3" sqref="C3"/>
      <selection pane="bottomLeft" activeCell="C3" sqref="C3"/>
      <selection pane="bottomRight" activeCell="D32" sqref="D32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204.5</v>
      </c>
    </row>
    <row r="28" spans="1:16" ht="15" customHeight="1" x14ac:dyDescent="0.45">
      <c r="B28" s="16" t="s">
        <v>71</v>
      </c>
      <c r="F28">
        <f>F27/-F15</f>
        <v>-2.2874720357941833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203.8</v>
      </c>
      <c r="G31">
        <f>F34</f>
        <v>204.5</v>
      </c>
      <c r="H31">
        <f t="shared" ref="H31:P31" si="11">G34</f>
        <v>194.27500000000001</v>
      </c>
      <c r="I31">
        <f t="shared" si="11"/>
        <v>173.82500000000002</v>
      </c>
      <c r="J31">
        <f t="shared" si="11"/>
        <v>143.15000000000003</v>
      </c>
      <c r="K31">
        <f t="shared" si="11"/>
        <v>112.47500000000002</v>
      </c>
      <c r="L31">
        <f t="shared" si="11"/>
        <v>81.80000000000004</v>
      </c>
      <c r="M31">
        <f t="shared" si="11"/>
        <v>51.125000000000043</v>
      </c>
      <c r="N31">
        <f t="shared" si="11"/>
        <v>20.450000000000049</v>
      </c>
      <c r="O31">
        <f t="shared" si="11"/>
        <v>4.090000000000046</v>
      </c>
      <c r="P31">
        <f t="shared" si="11"/>
        <v>4.6185277824406512E-14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0.8</v>
      </c>
      <c r="F32">
        <f>'S&amp;U'!F55</f>
        <v>0.7</v>
      </c>
    </row>
    <row r="33" spans="1:16" ht="15" customHeight="1" x14ac:dyDescent="0.45">
      <c r="B33" s="16" t="s">
        <v>73</v>
      </c>
      <c r="G33">
        <f>$F$28*G16</f>
        <v>-10.224999999999996</v>
      </c>
      <c r="H33">
        <f t="shared" ref="H33:O33" si="12">$F$28*H16</f>
        <v>-20.449999999999992</v>
      </c>
      <c r="I33">
        <f t="shared" si="12"/>
        <v>-30.67499999999999</v>
      </c>
      <c r="J33">
        <f t="shared" si="12"/>
        <v>-30.675000000000008</v>
      </c>
      <c r="K33">
        <f t="shared" si="12"/>
        <v>-30.67499999999999</v>
      </c>
      <c r="L33">
        <f t="shared" si="12"/>
        <v>-30.675000000000001</v>
      </c>
      <c r="M33">
        <f t="shared" si="12"/>
        <v>-30.674999999999994</v>
      </c>
      <c r="N33">
        <f t="shared" si="12"/>
        <v>-16.360000000000003</v>
      </c>
      <c r="O33">
        <f t="shared" si="12"/>
        <v>-4.09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203.8</v>
      </c>
      <c r="F34">
        <f>SUM(F31:F33)</f>
        <v>204.5</v>
      </c>
      <c r="G34">
        <f>SUM(G31:G33)</f>
        <v>194.27500000000001</v>
      </c>
      <c r="H34">
        <f t="shared" ref="H34:O34" si="14">SUM(H31:H33)</f>
        <v>173.82500000000002</v>
      </c>
      <c r="I34">
        <f t="shared" si="14"/>
        <v>143.15000000000003</v>
      </c>
      <c r="J34">
        <f t="shared" si="14"/>
        <v>112.47500000000002</v>
      </c>
      <c r="K34">
        <f t="shared" si="14"/>
        <v>81.80000000000004</v>
      </c>
      <c r="L34">
        <f t="shared" si="14"/>
        <v>51.125000000000043</v>
      </c>
      <c r="M34">
        <f t="shared" si="14"/>
        <v>20.450000000000049</v>
      </c>
      <c r="N34">
        <f t="shared" si="14"/>
        <v>4.090000000000046</v>
      </c>
      <c r="O34">
        <f t="shared" si="14"/>
        <v>4.6185277824406512E-14</v>
      </c>
      <c r="P34">
        <f t="shared" ref="P34" si="15">SUM(P31:P33)</f>
        <v>4.6185277824406512E-14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G23" sqref="G23:P2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-12.084559964632415</v>
      </c>
      <c r="H17">
        <f>Depletion!H33+Depletion!H42</f>
        <v>-24.169119929264831</v>
      </c>
      <c r="I17">
        <f>Depletion!I33+Depletion!I42</f>
        <v>-36.25367989389725</v>
      </c>
      <c r="J17">
        <f>Depletion!J33+Depletion!J42</f>
        <v>-36.253679893897271</v>
      </c>
      <c r="K17">
        <f>Depletion!K33+Depletion!K42</f>
        <v>-36.25367989389725</v>
      </c>
      <c r="L17">
        <f>Depletion!L33+Depletion!L42</f>
        <v>-36.253679893897264</v>
      </c>
      <c r="M17">
        <f>Depletion!M33+Depletion!M42</f>
        <v>-36.253679893897257</v>
      </c>
      <c r="N17">
        <f>Depletion!N33+Depletion!N42</f>
        <v>-19.335295943411875</v>
      </c>
      <c r="O17">
        <f>Depletion!O33+Depletion!O42</f>
        <v>-4.8338239858529679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116.21844003536769</v>
      </c>
      <c r="H19">
        <f t="shared" ref="H19:P19" si="5">SUM(H14,H16:H18)</f>
        <v>204.15326007073531</v>
      </c>
      <c r="I19">
        <f t="shared" si="5"/>
        <v>308.72989010610286</v>
      </c>
      <c r="J19">
        <f t="shared" si="5"/>
        <v>307.72989010610274</v>
      </c>
      <c r="K19">
        <f t="shared" si="5"/>
        <v>306.72989010610286</v>
      </c>
      <c r="L19">
        <f t="shared" si="5"/>
        <v>305.72989010610286</v>
      </c>
      <c r="M19">
        <f t="shared" si="5"/>
        <v>304.72989010610286</v>
      </c>
      <c r="N19">
        <f t="shared" si="5"/>
        <v>150.32260805658822</v>
      </c>
      <c r="O19">
        <f t="shared" si="5"/>
        <v>17.83065201414707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</row>
    <row r="24" spans="1:16" ht="15" customHeight="1" x14ac:dyDescent="0.45">
      <c r="A24"/>
      <c r="B24" s="16" t="s">
        <v>113</v>
      </c>
      <c r="G24">
        <f>SUM(G19,G21:G23)</f>
        <v>116.21844003536769</v>
      </c>
      <c r="H24">
        <f t="shared" ref="H24:P24" si="6">SUM(H19,H21:H23)</f>
        <v>204.15326007073531</v>
      </c>
      <c r="I24">
        <f t="shared" si="6"/>
        <v>308.72989010610286</v>
      </c>
      <c r="J24">
        <f t="shared" si="6"/>
        <v>307.72989010610274</v>
      </c>
      <c r="K24">
        <f t="shared" si="6"/>
        <v>306.72989010610286</v>
      </c>
      <c r="L24">
        <f t="shared" si="6"/>
        <v>305.72989010610286</v>
      </c>
      <c r="M24">
        <f t="shared" si="6"/>
        <v>304.72989010610286</v>
      </c>
      <c r="N24">
        <f t="shared" si="6"/>
        <v>150.32260805658822</v>
      </c>
      <c r="O24">
        <f t="shared" si="6"/>
        <v>17.83065201414707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-23.243688007073541</v>
      </c>
      <c r="H26">
        <f>'S&amp;U'!H41*IS!H24</f>
        <v>-40.830652014147063</v>
      </c>
      <c r="I26">
        <f>'S&amp;U'!I41*IS!I24</f>
        <v>-61.745978021220573</v>
      </c>
      <c r="J26">
        <f>'S&amp;U'!J41*IS!J24</f>
        <v>-61.545978021220549</v>
      </c>
      <c r="K26">
        <f>'S&amp;U'!K41*IS!K24</f>
        <v>-61.345978021220574</v>
      </c>
      <c r="L26">
        <f>'S&amp;U'!L41*IS!L24</f>
        <v>-61.145978021220571</v>
      </c>
      <c r="M26">
        <f>'S&amp;U'!M41*IS!M24</f>
        <v>-60.945978021220576</v>
      </c>
      <c r="N26">
        <f>'S&amp;U'!N41*IS!N24</f>
        <v>-30.064521611317645</v>
      </c>
      <c r="O26">
        <f>'S&amp;U'!O41*IS!O24</f>
        <v>-3.5661304028294141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92.974752028294148</v>
      </c>
      <c r="H27">
        <f t="shared" ref="H27:P27" si="7">H24+H26</f>
        <v>163.32260805658825</v>
      </c>
      <c r="I27">
        <f t="shared" si="7"/>
        <v>246.98391208488229</v>
      </c>
      <c r="J27">
        <f t="shared" si="7"/>
        <v>246.18391208488219</v>
      </c>
      <c r="K27">
        <f t="shared" si="7"/>
        <v>245.3839120848823</v>
      </c>
      <c r="L27">
        <f t="shared" si="7"/>
        <v>244.58391208488229</v>
      </c>
      <c r="M27">
        <f t="shared" si="7"/>
        <v>243.78391208488227</v>
      </c>
      <c r="N27">
        <f t="shared" si="7"/>
        <v>120.25808644527058</v>
      </c>
      <c r="O27">
        <f t="shared" si="7"/>
        <v>14.264521611317656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tabSelected="1"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0</v>
      </c>
      <c r="E4">
        <f>CFS!E26</f>
        <v>0</v>
      </c>
      <c r="F4">
        <f>CFS!F26</f>
        <v>0</v>
      </c>
      <c r="G4">
        <f>CFS!G26</f>
        <v>0</v>
      </c>
      <c r="H4">
        <f>CFS!H26</f>
        <v>0</v>
      </c>
      <c r="I4">
        <f>CFS!I26</f>
        <v>0</v>
      </c>
      <c r="J4">
        <f>CFS!J26</f>
        <v>0</v>
      </c>
      <c r="K4">
        <f>CFS!K26</f>
        <v>0</v>
      </c>
      <c r="L4">
        <f>CFS!L26</f>
        <v>0</v>
      </c>
      <c r="M4">
        <f>CFS!M26</f>
        <v>0</v>
      </c>
      <c r="N4">
        <f>CFS!N26</f>
        <v>0</v>
      </c>
      <c r="O4">
        <f>CFS!O26</f>
        <v>0</v>
      </c>
      <c r="P4">
        <f>CFS!P26</f>
        <v>0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0</v>
      </c>
      <c r="E7">
        <f t="shared" ref="E7:P7" si="2">SUM(E4:E6)</f>
        <v>0</v>
      </c>
      <c r="F7">
        <f t="shared" si="2"/>
        <v>1.9569863013698623</v>
      </c>
      <c r="G7">
        <f t="shared" si="2"/>
        <v>31.101369863013705</v>
      </c>
      <c r="H7">
        <f t="shared" si="2"/>
        <v>58.9843397260274</v>
      </c>
      <c r="I7">
        <f t="shared" si="2"/>
        <v>88.476509589041086</v>
      </c>
      <c r="J7">
        <f t="shared" si="2"/>
        <v>88.476509589041086</v>
      </c>
      <c r="K7">
        <f t="shared" si="2"/>
        <v>88.476509589041086</v>
      </c>
      <c r="L7">
        <f t="shared" si="2"/>
        <v>88.476509589041086</v>
      </c>
      <c r="M7">
        <f t="shared" si="2"/>
        <v>88.476509589041086</v>
      </c>
      <c r="N7">
        <f t="shared" si="2"/>
        <v>47.187471780821923</v>
      </c>
      <c r="O7">
        <f t="shared" si="2"/>
        <v>11.796867945205481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203.8</v>
      </c>
      <c r="F10">
        <f>Depletion!F34</f>
        <v>204.5</v>
      </c>
      <c r="G10">
        <f>Depletion!G34</f>
        <v>194.27500000000001</v>
      </c>
      <c r="H10">
        <f>Depletion!H34</f>
        <v>173.82500000000002</v>
      </c>
      <c r="I10">
        <f>Depletion!I34</f>
        <v>143.15000000000003</v>
      </c>
      <c r="J10">
        <f>Depletion!J34</f>
        <v>112.47500000000002</v>
      </c>
      <c r="K10">
        <f>Depletion!K34</f>
        <v>81.80000000000004</v>
      </c>
      <c r="L10">
        <f>Depletion!L34</f>
        <v>51.125000000000043</v>
      </c>
      <c r="M10">
        <f>Depletion!M34</f>
        <v>20.450000000000049</v>
      </c>
      <c r="N10">
        <f>Depletion!N34</f>
        <v>4.090000000000046</v>
      </c>
      <c r="O10">
        <f>Depletion!O34</f>
        <v>4.6185277824406512E-14</v>
      </c>
      <c r="P10">
        <f>Depletion!P34</f>
        <v>4.6185277824406512E-14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420.19119929264843</v>
      </c>
      <c r="E12">
        <f t="shared" ref="E12:P12" si="3">SUM(E7,E9:E11)</f>
        <v>1655.9911992926484</v>
      </c>
      <c r="F12">
        <f t="shared" si="3"/>
        <v>2385.6481855940183</v>
      </c>
      <c r="G12">
        <f t="shared" si="3"/>
        <v>2295.6080091910299</v>
      </c>
      <c r="H12">
        <f t="shared" si="3"/>
        <v>2085.1218591247789</v>
      </c>
      <c r="I12">
        <f t="shared" si="3"/>
        <v>1757.0603490938954</v>
      </c>
      <c r="J12">
        <f t="shared" si="3"/>
        <v>1399.506669199998</v>
      </c>
      <c r="K12">
        <f t="shared" si="3"/>
        <v>1041.9529893061008</v>
      </c>
      <c r="L12">
        <f t="shared" si="3"/>
        <v>684.39930941220371</v>
      </c>
      <c r="M12">
        <f t="shared" si="3"/>
        <v>326.84562951830651</v>
      </c>
      <c r="N12">
        <f t="shared" si="3"/>
        <v>94.861295766675426</v>
      </c>
      <c r="O12">
        <f t="shared" si="3"/>
        <v>11.796867945206024</v>
      </c>
      <c r="P12">
        <f t="shared" si="3"/>
        <v>5.4423132667125174E-13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929.71745261537819</v>
      </c>
      <c r="H22">
        <f>Calcs!H15</f>
        <v>1093.0400606719663</v>
      </c>
      <c r="I22">
        <f>Calcs!I15</f>
        <v>1340.0239727568487</v>
      </c>
      <c r="J22">
        <f>Calcs!J15</f>
        <v>1586.2078848417309</v>
      </c>
      <c r="K22">
        <f>Calcs!K15</f>
        <v>1831.5917969266131</v>
      </c>
      <c r="L22">
        <f>Calcs!L15</f>
        <v>2076.1757090114952</v>
      </c>
      <c r="M22">
        <f>Calcs!M15</f>
        <v>2319.9596210963773</v>
      </c>
      <c r="N22">
        <f>Calcs!N15</f>
        <v>2440.217707541648</v>
      </c>
      <c r="O22">
        <f>Calcs!O15</f>
        <v>2454.4822291529658</v>
      </c>
      <c r="P22">
        <f>Calcs!P15</f>
        <v>2454.4822291529658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985.75468384033036</v>
      </c>
      <c r="H23">
        <f t="shared" si="6"/>
        <v>1163.4769285101415</v>
      </c>
      <c r="I23">
        <f t="shared" si="6"/>
        <v>1425.0199403365473</v>
      </c>
      <c r="J23">
        <f t="shared" si="6"/>
        <v>1674.190065270732</v>
      </c>
      <c r="K23">
        <f t="shared" si="6"/>
        <v>1922.7393629758749</v>
      </c>
      <c r="L23">
        <f t="shared" si="6"/>
        <v>2170.6785838182332</v>
      </c>
      <c r="M23">
        <f t="shared" si="6"/>
        <v>2418.0191231860399</v>
      </c>
      <c r="N23">
        <f t="shared" si="6"/>
        <v>2515.6085496197043</v>
      </c>
      <c r="O23">
        <f t="shared" si="6"/>
        <v>2459.1789962762537</v>
      </c>
      <c r="P23">
        <f t="shared" si="6"/>
        <v>2454.4822291529658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>
        <f>IF(ROUND(D12,2)=ROUND(D23,2),"OK",D12-D23)</f>
        <v>263.72082441879297</v>
      </c>
      <c r="E25" s="66">
        <f t="shared" ref="E25:P25" si="7">IF(ROUND(E12,2)=ROUND(E23,2),"OK",E12-E23)</f>
        <v>1112.4193650375901</v>
      </c>
      <c r="F25" s="66">
        <f t="shared" si="7"/>
        <v>1507.1174534817146</v>
      </c>
      <c r="G25" s="66">
        <f t="shared" si="7"/>
        <v>1309.8533253506994</v>
      </c>
      <c r="H25" s="66">
        <f t="shared" si="7"/>
        <v>921.64493061463736</v>
      </c>
      <c r="I25" s="66">
        <f t="shared" si="7"/>
        <v>332.04040875734813</v>
      </c>
      <c r="J25" s="66">
        <f t="shared" si="7"/>
        <v>-274.68339607073403</v>
      </c>
      <c r="K25" s="66">
        <f t="shared" si="7"/>
        <v>-880.78637366977409</v>
      </c>
      <c r="L25" s="66">
        <f t="shared" si="7"/>
        <v>-1486.2792744060293</v>
      </c>
      <c r="M25" s="66">
        <f t="shared" si="7"/>
        <v>-2091.1734936677335</v>
      </c>
      <c r="N25" s="66">
        <f t="shared" si="7"/>
        <v>-2420.7472538530287</v>
      </c>
      <c r="O25" s="66">
        <f t="shared" si="7"/>
        <v>-2447.3821283310476</v>
      </c>
      <c r="P25" s="66">
        <f t="shared" si="7"/>
        <v>-2454.4822291529654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3" sqref="A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</row>
    <row r="5" spans="1:16" s="73" customFormat="1" ht="15" customHeight="1" x14ac:dyDescent="0.45">
      <c r="B5" s="16" t="str">
        <f>IS!B11</f>
        <v>Depletion</v>
      </c>
    </row>
    <row r="6" spans="1:16" s="73" customFormat="1" ht="15" customHeight="1" x14ac:dyDescent="0.45">
      <c r="B6" s="16" t="str">
        <f>IS!B17</f>
        <v>Amortization</v>
      </c>
    </row>
    <row r="7" spans="1:16" s="73" customFormat="1" ht="15" customHeight="1" x14ac:dyDescent="0.45">
      <c r="B7" s="16" t="str">
        <f>IS!B23</f>
        <v>Interest on asset retirement obligation</v>
      </c>
    </row>
    <row r="8" spans="1:16" ht="15" customHeight="1" x14ac:dyDescent="0.45">
      <c r="A8"/>
      <c r="B8" s="16" t="s">
        <v>174</v>
      </c>
    </row>
    <row r="9" spans="1:16" ht="15" customHeight="1" x14ac:dyDescent="0.45">
      <c r="A9"/>
      <c r="B9" s="16" t="s">
        <v>148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</row>
    <row r="12" spans="1:16" ht="15" customHeight="1" x14ac:dyDescent="0.45">
      <c r="B12" s="16" t="s">
        <v>150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</row>
    <row r="15" spans="1:16" ht="15" customHeight="1" x14ac:dyDescent="0.45">
      <c r="A15"/>
      <c r="B15" s="16" t="s">
        <v>164</v>
      </c>
    </row>
    <row r="16" spans="1:16" ht="15" customHeight="1" x14ac:dyDescent="0.45">
      <c r="A16"/>
      <c r="B16" s="16" t="s">
        <v>152</v>
      </c>
    </row>
    <row r="17" spans="1:15" ht="15" customHeight="1" x14ac:dyDescent="0.45">
      <c r="A17"/>
    </row>
    <row r="18" spans="1:15" ht="15" customHeight="1" x14ac:dyDescent="0.45">
      <c r="A18"/>
      <c r="B18" s="16" t="s">
        <v>153</v>
      </c>
    </row>
    <row r="19" spans="1:15" ht="15" customHeight="1" x14ac:dyDescent="0.45">
      <c r="A19"/>
      <c r="B19" s="16" t="s">
        <v>178</v>
      </c>
    </row>
    <row r="20" spans="1:15" ht="15" customHeight="1" x14ac:dyDescent="0.45">
      <c r="A20"/>
      <c r="B20" s="16" t="s">
        <v>159</v>
      </c>
    </row>
    <row r="21" spans="1:15" ht="15" customHeight="1" x14ac:dyDescent="0.45">
      <c r="A21"/>
      <c r="B21" s="16" t="s">
        <v>154</v>
      </c>
    </row>
    <row r="22" spans="1:15" ht="15" customHeight="1" x14ac:dyDescent="0.45">
      <c r="B22" s="16" t="s">
        <v>155</v>
      </c>
    </row>
    <row r="23" spans="1:15" ht="15" customHeight="1" x14ac:dyDescent="0.45">
      <c r="A23"/>
    </row>
    <row r="24" spans="1:15" ht="15" customHeight="1" x14ac:dyDescent="0.45">
      <c r="A24"/>
      <c r="B24" s="16" t="s">
        <v>156</v>
      </c>
    </row>
    <row r="25" spans="1:15" ht="15" customHeight="1" x14ac:dyDescent="0.45">
      <c r="A25"/>
      <c r="B25" s="16" t="s">
        <v>157</v>
      </c>
    </row>
    <row r="26" spans="1:15" ht="15" customHeight="1" x14ac:dyDescent="0.45">
      <c r="A26"/>
      <c r="B26" s="16" t="s">
        <v>158</v>
      </c>
      <c r="C26" s="63">
        <v>0</v>
      </c>
    </row>
    <row r="27" spans="1:15" ht="15" customHeight="1" x14ac:dyDescent="0.45">
      <c r="A27"/>
    </row>
    <row r="28" spans="1:15" ht="15" customHeight="1" x14ac:dyDescent="0.45">
      <c r="B28"/>
    </row>
    <row r="29" spans="1:15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ht="15" customHeight="1" x14ac:dyDescent="0.45">
      <c r="A30"/>
    </row>
    <row r="31" spans="1:15" ht="15" customHeight="1" x14ac:dyDescent="0.45">
      <c r="A31"/>
    </row>
    <row r="32" spans="1:15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B42143BA-2ECE-4B88-B90A-050C8AF3E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5D9A79-485D-46AB-88FE-58A91B56FA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85BF4-1345-4D90-9D85-9BBFB6F177B9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