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My Drive\Project finance recording\"/>
    </mc:Choice>
  </mc:AlternateContent>
  <xr:revisionPtr revIDLastSave="0" documentId="8_{6B821513-FCC7-4F46-9221-9279F7CF4E16}" xr6:coauthVersionLast="41" xr6:coauthVersionMax="41" xr10:uidLastSave="{00000000-0000-0000-0000-000000000000}"/>
  <bookViews>
    <workbookView xWindow="-108" yWindow="-108" windowWidth="30936" windowHeight="16896" activeTab="8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externalReferences>
    <externalReference r:id="rId11"/>
  </externalReference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B12" i="15"/>
  <c r="E56" i="2"/>
  <c r="F56" i="2"/>
  <c r="D56" i="2"/>
  <c r="E5" i="16" l="1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P6" i="12" l="1"/>
  <c r="P9" i="12"/>
  <c r="P48" i="12"/>
  <c r="P5" i="11"/>
  <c r="P14" i="11"/>
  <c r="P15" i="11"/>
  <c r="P16" i="11"/>
  <c r="Q33" i="2"/>
  <c r="Q30" i="2"/>
  <c r="P10" i="11" l="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E8" i="17" l="1"/>
  <c r="D8" i="17"/>
  <c r="H14" i="2"/>
  <c r="E26" i="16"/>
  <c r="D9" i="2" l="1"/>
  <c r="E9" i="2"/>
  <c r="E12" i="17"/>
  <c r="F12" i="17"/>
  <c r="D12" i="17"/>
  <c r="D11" i="17"/>
  <c r="H48" i="12"/>
  <c r="I48" i="12"/>
  <c r="J48" i="12"/>
  <c r="K48" i="12"/>
  <c r="L48" i="12"/>
  <c r="M48" i="12"/>
  <c r="N48" i="12"/>
  <c r="O48" i="12"/>
  <c r="F48" i="12"/>
  <c r="G48" i="12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D47" i="2"/>
  <c r="D6" i="2" s="1"/>
  <c r="D23" i="12" l="1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12" i="14"/>
  <c r="H14" i="14" s="1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12" i="14"/>
  <c r="K14" i="14" s="1"/>
  <c r="J12" i="14"/>
  <c r="J14" i="14" s="1"/>
  <c r="I46" i="12"/>
  <c r="I47" i="12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12" i="14" l="1"/>
  <c r="N14" i="14" s="1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12" i="14" l="1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P12" i="14" l="1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P8" i="17" l="1"/>
  <c r="L49" i="12"/>
  <c r="L19" i="16" s="1"/>
  <c r="M46" i="12" l="1"/>
  <c r="M47" i="12" s="1"/>
  <c r="M49" i="12" l="1"/>
  <c r="M19" i="16" s="1"/>
  <c r="N46" i="12" l="1"/>
  <c r="N47" i="12" s="1"/>
  <c r="N49" i="12" l="1"/>
  <c r="N19" i="16" s="1"/>
  <c r="O46" i="12" l="1"/>
  <c r="O47" i="12" l="1"/>
  <c r="O49" i="12" l="1"/>
  <c r="O19" i="16" s="1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H8" i="17"/>
  <c r="I8" i="17"/>
  <c r="O8" i="17"/>
  <c r="K8" i="17"/>
  <c r="N8" i="17"/>
  <c r="M8" i="17"/>
  <c r="L8" i="17"/>
  <c r="J8" i="17"/>
  <c r="D16" i="16" l="1"/>
  <c r="E16" i="16"/>
  <c r="F16" i="16"/>
  <c r="D7" i="2" l="1"/>
  <c r="E7" i="2" l="1"/>
  <c r="F7" i="2"/>
  <c r="C7" i="2" l="1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D15" i="17" l="1"/>
  <c r="D20" i="16"/>
  <c r="D4" i="16" l="1"/>
  <c r="D7" i="16" s="1"/>
  <c r="D22" i="16"/>
  <c r="D23" i="16" s="1"/>
  <c r="E11" i="17"/>
  <c r="E15" i="17" s="1"/>
  <c r="F11" i="17" l="1"/>
  <c r="F15" i="17" s="1"/>
  <c r="E22" i="16"/>
  <c r="D55" i="2"/>
  <c r="E20" i="16"/>
  <c r="E23" i="16" s="1"/>
  <c r="E4" i="16" l="1"/>
  <c r="E7" i="16" s="1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4" i="16" l="1"/>
  <c r="F7" i="16" s="1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19" i="14" l="1"/>
  <c r="H19" i="14"/>
  <c r="J19" i="14"/>
  <c r="G19" i="14"/>
  <c r="N19" i="14"/>
  <c r="L19" i="14"/>
  <c r="P19" i="14"/>
  <c r="O19" i="14"/>
  <c r="I19" i="14"/>
  <c r="K19" i="14"/>
  <c r="G34" i="12"/>
  <c r="H31" i="12" l="1"/>
  <c r="H34" i="12" s="1"/>
  <c r="G10" i="16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J24" i="14"/>
  <c r="J26" i="14" s="1"/>
  <c r="K24" i="14"/>
  <c r="K26" i="14" s="1"/>
  <c r="L24" i="14"/>
  <c r="L26" i="14" s="1"/>
  <c r="M24" i="14"/>
  <c r="N24" i="14"/>
  <c r="N26" i="14" s="1"/>
  <c r="O24" i="14"/>
  <c r="O26" i="14" s="1"/>
  <c r="P24" i="14"/>
  <c r="P26" i="14" s="1"/>
  <c r="I26" i="14"/>
  <c r="M26" i="14"/>
  <c r="J27" i="14"/>
  <c r="N27" i="14"/>
  <c r="N12" i="17" l="1"/>
  <c r="L27" i="14"/>
  <c r="O27" i="14"/>
  <c r="G27" i="14"/>
  <c r="J12" i="17"/>
  <c r="P27" i="14"/>
  <c r="H27" i="14"/>
  <c r="K27" i="14"/>
  <c r="M27" i="14"/>
  <c r="I27" i="14"/>
  <c r="K12" i="17" l="1"/>
  <c r="P12" i="17"/>
  <c r="G12" i="17"/>
  <c r="L12" i="17"/>
  <c r="I12" i="17"/>
  <c r="M12" i="17"/>
  <c r="H12" i="17"/>
  <c r="O12" i="17"/>
  <c r="G16" i="16" l="1"/>
  <c r="H16" i="16" l="1"/>
  <c r="I16" i="16"/>
  <c r="J16" i="16"/>
  <c r="K16" i="16"/>
  <c r="L16" i="16"/>
  <c r="M16" i="16"/>
  <c r="N16" i="16"/>
  <c r="O16" i="16"/>
  <c r="P16" i="16"/>
  <c r="G20" i="16"/>
  <c r="H20" i="16"/>
  <c r="I20" i="16"/>
  <c r="J20" i="16"/>
  <c r="K20" i="16"/>
  <c r="L20" i="16"/>
  <c r="M20" i="16"/>
  <c r="N20" i="16"/>
  <c r="O20" i="16"/>
  <c r="P20" i="16"/>
  <c r="G15" i="17"/>
  <c r="H11" i="17" s="1"/>
  <c r="H15" i="17" s="1"/>
  <c r="G22" i="16" l="1"/>
  <c r="G23" i="16" s="1"/>
  <c r="H22" i="16"/>
  <c r="H23" i="16" s="1"/>
  <c r="I11" i="17"/>
  <c r="I15" i="17" s="1"/>
  <c r="G4" i="16"/>
  <c r="G7" i="16" s="1"/>
  <c r="G12" i="16" s="1"/>
  <c r="G25" i="16" s="1"/>
  <c r="I22" i="16" l="1"/>
  <c r="I23" i="16" s="1"/>
  <c r="J11" i="17"/>
  <c r="J15" i="17" s="1"/>
  <c r="H4" i="16"/>
  <c r="H7" i="16" s="1"/>
  <c r="H12" i="16" s="1"/>
  <c r="H25" i="16" s="1"/>
  <c r="I4" i="16" l="1"/>
  <c r="I7" i="16" s="1"/>
  <c r="I12" i="16" s="1"/>
  <c r="I25" i="16" s="1"/>
  <c r="K11" i="17"/>
  <c r="K15" i="17" s="1"/>
  <c r="J22" i="16"/>
  <c r="J23" i="16" s="1"/>
  <c r="L11" i="17" l="1"/>
  <c r="L15" i="17" s="1"/>
  <c r="K22" i="16"/>
  <c r="K23" i="16" s="1"/>
  <c r="J4" i="16"/>
  <c r="J7" i="16" s="1"/>
  <c r="J12" i="16" s="1"/>
  <c r="J25" i="16" s="1"/>
  <c r="L22" i="16" l="1"/>
  <c r="L23" i="16" s="1"/>
  <c r="M11" i="17"/>
  <c r="M15" i="17" s="1"/>
  <c r="K4" i="16"/>
  <c r="K7" i="16" s="1"/>
  <c r="K12" i="16" s="1"/>
  <c r="K25" i="16" s="1"/>
  <c r="L4" i="16" l="1"/>
  <c r="L7" i="16" s="1"/>
  <c r="L12" i="16" s="1"/>
  <c r="L25" i="16" s="1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4" i="16" l="1"/>
  <c r="N7" i="16" s="1"/>
  <c r="N12" i="16" s="1"/>
  <c r="N25" i="16" s="1"/>
  <c r="P11" i="17"/>
  <c r="P15" i="17" s="1"/>
  <c r="P22" i="16" s="1"/>
  <c r="P23" i="16" s="1"/>
  <c r="O22" i="16"/>
  <c r="O23" i="16" s="1"/>
  <c r="O4" i="16" l="1"/>
  <c r="O7" i="16" s="1"/>
  <c r="O12" i="16" s="1"/>
  <c r="O25" i="16" s="1"/>
  <c r="P4" i="16"/>
  <c r="P7" i="16" s="1"/>
  <c r="P12" i="16" s="1"/>
  <c r="P2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<sst xmlns="http://schemas.openxmlformats.org/spreadsheetml/2006/main" count="355" uniqueCount="201">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</sst>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stair%20Matchett\AppData\Roaming\Microsoft\AddIns\FE%20Training%20(1)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"/>
      <sheetName val="Shortcuts"/>
      <sheetName val="Constants"/>
    </sheetNames>
    <definedNames>
      <definedName name="F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33203125" customWidth="1"/>
    <col min="14" max="14" width="9.88671875" customWidth="1"/>
    <col min="15" max="26" width="9.109375" customWidth="1"/>
  </cols>
  <sheetData>
    <row r="1" spans="1:14" s="34" customFormat="1" ht="189.75" customHeight="1" x14ac:dyDescent="0.5500000000000000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3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3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3">
      <c r="A7" s="80" t="str">
        <f ca="1">"© "&amp;YEAR(TODAY())&amp;" Financial Edge Training "</f>
        <v xml:space="preserve">© 2019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81"/>
      <c r="H9" s="81"/>
      <c r="I9" s="81"/>
      <c r="J9" s="81"/>
      <c r="K9" s="28"/>
    </row>
    <row r="10" spans="1:14" s="23" customFormat="1" ht="15" customHeight="1" x14ac:dyDescent="0.3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86" t="s">
        <v>0</v>
      </c>
      <c r="C4" s="86"/>
      <c r="D4" s="86"/>
      <c r="E4" s="86"/>
      <c r="F4" s="86"/>
      <c r="G4" s="86"/>
      <c r="H4" s="86"/>
      <c r="I4" s="86"/>
      <c r="K4" s="1"/>
      <c r="L4" s="86" t="s">
        <v>2</v>
      </c>
      <c r="M4" s="86"/>
      <c r="N4" s="86"/>
      <c r="O4" s="86"/>
      <c r="P4" s="86"/>
      <c r="Q4" s="40"/>
      <c r="R4" s="40"/>
    </row>
    <row r="5" spans="1:18" s="2" customFormat="1" ht="15" customHeight="1" x14ac:dyDescent="0.3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3" t="s">
        <v>168</v>
      </c>
      <c r="O5" s="83"/>
      <c r="P5" s="83"/>
      <c r="Q5" s="83"/>
      <c r="R5" s="40"/>
    </row>
    <row r="6" spans="1:18" s="2" customFormat="1" ht="15" customHeight="1" x14ac:dyDescent="0.3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4">
        <v>44196</v>
      </c>
      <c r="O6" s="84"/>
      <c r="P6" s="84"/>
      <c r="Q6" s="84"/>
      <c r="R6" s="40"/>
    </row>
    <row r="7" spans="1:18" s="2" customFormat="1" ht="15" customHeight="1" x14ac:dyDescent="0.3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3" t="s">
        <v>26</v>
      </c>
      <c r="O7" s="83"/>
      <c r="P7" s="83"/>
      <c r="Q7" s="83"/>
      <c r="R7" s="40"/>
    </row>
    <row r="8" spans="1:18" s="2" customFormat="1" ht="15" customHeight="1" x14ac:dyDescent="0.3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3" t="s">
        <v>9</v>
      </c>
      <c r="O8" s="83"/>
      <c r="P8" s="83"/>
      <c r="Q8" s="83"/>
      <c r="R8" s="40"/>
    </row>
    <row r="9" spans="1:18" s="2" customFormat="1" ht="15" customHeight="1" x14ac:dyDescent="0.3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3" t="s">
        <v>10</v>
      </c>
      <c r="O9" s="83"/>
      <c r="P9" s="83"/>
      <c r="Q9" s="83"/>
      <c r="R9" s="40"/>
    </row>
    <row r="10" spans="1:18" s="2" customFormat="1" ht="15" customHeight="1" x14ac:dyDescent="0.3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5">
        <v>1</v>
      </c>
      <c r="O10" s="85"/>
      <c r="P10" s="85"/>
      <c r="Q10" s="85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87" t="s">
        <v>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1"/>
      <c r="O13" s="86" t="s">
        <v>12</v>
      </c>
      <c r="P13" s="86"/>
      <c r="Q13" s="86"/>
      <c r="R13" s="58"/>
    </row>
    <row r="14" spans="1:18" s="2" customFormat="1" ht="15" customHeight="1" x14ac:dyDescent="0.3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3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3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3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3">
      <c r="A5" s="15" t="s">
        <v>85</v>
      </c>
    </row>
    <row r="6" spans="1:16" ht="15" customHeight="1" x14ac:dyDescent="0.3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3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3">
      <c r="B8" s="16" t="s">
        <v>192</v>
      </c>
      <c r="D8" s="74"/>
      <c r="E8" s="74"/>
      <c r="F8" s="74"/>
    </row>
    <row r="9" spans="1:16" ht="15" customHeight="1" x14ac:dyDescent="0.3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3">
      <c r="B10" s="16" t="s">
        <v>200</v>
      </c>
      <c r="F10" s="63">
        <f>C15/7+C15*H15</f>
        <v>338.28571428571428</v>
      </c>
    </row>
    <row r="11" spans="1:16" ht="15" customHeight="1" x14ac:dyDescent="0.3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3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3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3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3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3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3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3">
      <c r="A18" s="60"/>
      <c r="C18" s="70"/>
    </row>
    <row r="19" spans="1:17" ht="15" customHeight="1" x14ac:dyDescent="0.3">
      <c r="B19" s="16" t="s">
        <v>86</v>
      </c>
      <c r="C19" s="61"/>
      <c r="D19" s="61"/>
      <c r="E19" s="61"/>
      <c r="F19" s="61"/>
    </row>
    <row r="20" spans="1:17" ht="15" customHeight="1" x14ac:dyDescent="0.3">
      <c r="B20" s="16" t="s">
        <v>167</v>
      </c>
      <c r="C20" s="61"/>
      <c r="D20" s="61"/>
    </row>
    <row r="21" spans="1:17" ht="15" customHeight="1" x14ac:dyDescent="0.3">
      <c r="B21" s="16" t="s">
        <v>97</v>
      </c>
      <c r="D21" s="62">
        <v>0.02</v>
      </c>
    </row>
    <row r="22" spans="1:17" ht="15" customHeight="1" x14ac:dyDescent="0.3">
      <c r="B22" s="16" t="s">
        <v>181</v>
      </c>
      <c r="D22" s="71">
        <v>1.3</v>
      </c>
    </row>
    <row r="23" spans="1:17" ht="15" customHeight="1" x14ac:dyDescent="0.3">
      <c r="B23" s="16" t="s">
        <v>190</v>
      </c>
      <c r="D23" s="72"/>
    </row>
    <row r="25" spans="1:17" ht="15" customHeight="1" x14ac:dyDescent="0.3">
      <c r="A25" s="15" t="s">
        <v>36</v>
      </c>
    </row>
    <row r="26" spans="1:17" ht="15" customHeight="1" x14ac:dyDescent="0.3">
      <c r="B26" s="16" t="s">
        <v>37</v>
      </c>
      <c r="E26" s="63">
        <v>5800</v>
      </c>
    </row>
    <row r="28" spans="1:17" ht="15" customHeight="1" x14ac:dyDescent="0.3">
      <c r="A28" s="15" t="s">
        <v>27</v>
      </c>
    </row>
    <row r="29" spans="1:17" ht="15" customHeight="1" x14ac:dyDescent="0.3">
      <c r="B29" s="16" t="s">
        <v>31</v>
      </c>
      <c r="F29" s="63">
        <v>59.6</v>
      </c>
    </row>
    <row r="30" spans="1:17" ht="15" customHeight="1" x14ac:dyDescent="0.3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3">
      <c r="A32" s="60"/>
      <c r="B32" s="16" t="s">
        <v>32</v>
      </c>
      <c r="F32" s="63">
        <f>F29*50%*5800/1000</f>
        <v>172.84</v>
      </c>
    </row>
    <row r="33" spans="1:17" ht="15" customHeight="1" x14ac:dyDescent="0.3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3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3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3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3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3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3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3">
      <c r="A43" s="15" t="s">
        <v>51</v>
      </c>
      <c r="B43"/>
    </row>
    <row r="44" spans="1:17" ht="15" customHeight="1" x14ac:dyDescent="0.3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3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3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3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3">
      <c r="A48"/>
      <c r="B48"/>
    </row>
    <row r="49" spans="1:16" ht="15" customHeight="1" x14ac:dyDescent="0.3">
      <c r="A49" s="15" t="s">
        <v>66</v>
      </c>
      <c r="B49"/>
    </row>
    <row r="50" spans="1:16" ht="15" customHeight="1" x14ac:dyDescent="0.3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3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3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3">
      <c r="A53"/>
      <c r="B53" s="16" t="s">
        <v>162</v>
      </c>
    </row>
    <row r="54" spans="1:16" ht="15" customHeight="1" x14ac:dyDescent="0.3">
      <c r="A54"/>
      <c r="B54" s="16" t="s">
        <v>163</v>
      </c>
    </row>
    <row r="55" spans="1:16" ht="15" customHeight="1" x14ac:dyDescent="0.3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3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3">
      <c r="A59" s="15" t="s">
        <v>119</v>
      </c>
    </row>
    <row r="60" spans="1:16" ht="15" customHeight="1" x14ac:dyDescent="0.3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3">
      <c r="B61" s="16" t="s">
        <v>126</v>
      </c>
      <c r="F61" s="62">
        <v>0.5</v>
      </c>
    </row>
    <row r="62" spans="1:16" ht="15" customHeight="1" x14ac:dyDescent="0.3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3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3">
      <c r="A65" s="15" t="s">
        <v>74</v>
      </c>
    </row>
    <row r="66" spans="1:16" ht="15" customHeight="1" x14ac:dyDescent="0.3">
      <c r="B66" s="16" t="s">
        <v>76</v>
      </c>
      <c r="D66" s="62">
        <v>0.06</v>
      </c>
    </row>
    <row r="67" spans="1:16" ht="15" customHeight="1" x14ac:dyDescent="0.3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3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3">
      <c r="A6" s="15" t="s">
        <v>160</v>
      </c>
    </row>
    <row r="7" spans="1:16" ht="15" customHeight="1" x14ac:dyDescent="0.3">
      <c r="B7" s="16" t="s">
        <v>184</v>
      </c>
    </row>
    <row r="8" spans="1:16" ht="15" customHeight="1" x14ac:dyDescent="0.3">
      <c r="B8" s="16" t="str">
        <f>IS!B26</f>
        <v>Tax expense</v>
      </c>
    </row>
    <row r="9" spans="1:16" ht="15" customHeight="1" x14ac:dyDescent="0.3">
      <c r="B9" s="16" t="str">
        <f>CFS!B8</f>
        <v>(Asset retirement payments)</v>
      </c>
    </row>
    <row r="10" spans="1:16" ht="15" customHeight="1" x14ac:dyDescent="0.3">
      <c r="B10" s="16" t="str">
        <f>CFS!B11</f>
        <v>(Inc) dec in operating working capital</v>
      </c>
    </row>
    <row r="11" spans="1:16" ht="15" customHeight="1" x14ac:dyDescent="0.3">
      <c r="B11" s="16" t="str">
        <f>CFS!B14</f>
        <v>(Capital expenditure)</v>
      </c>
    </row>
    <row r="12" spans="1:16" ht="15" customHeight="1" x14ac:dyDescent="0.3">
      <c r="B12" s="16" t="str">
        <f>CFS!B15</f>
        <v>(Cash soft asset expenditure)</v>
      </c>
    </row>
    <row r="13" spans="1:16" ht="15" customHeight="1" x14ac:dyDescent="0.3">
      <c r="B13" s="16" t="s">
        <v>191</v>
      </c>
    </row>
    <row r="14" spans="1:16" ht="15" customHeight="1" x14ac:dyDescent="0.3">
      <c r="B14" s="16" t="s">
        <v>181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3">
      <c r="B15" s="16" t="s">
        <v>182</v>
      </c>
    </row>
    <row r="16" spans="1:16" ht="15" customHeight="1" x14ac:dyDescent="0.3">
      <c r="B16" s="16" t="s">
        <v>92</v>
      </c>
    </row>
    <row r="17" spans="1:3" ht="15" customHeight="1" x14ac:dyDescent="0.3">
      <c r="B17" s="16" t="s">
        <v>186</v>
      </c>
    </row>
    <row r="19" spans="1:3" ht="15" customHeight="1" x14ac:dyDescent="0.3">
      <c r="A19" s="15" t="s">
        <v>132</v>
      </c>
    </row>
    <row r="20" spans="1:3" ht="15" customHeight="1" x14ac:dyDescent="0.3">
      <c r="B20" s="16" t="s">
        <v>88</v>
      </c>
      <c r="C20" s="61"/>
    </row>
    <row r="21" spans="1:3" ht="15" customHeight="1" x14ac:dyDescent="0.3">
      <c r="B21" s="16" t="s">
        <v>89</v>
      </c>
      <c r="C21" s="61"/>
    </row>
    <row r="23" spans="1:3" ht="15" customHeight="1" x14ac:dyDescent="0.3">
      <c r="B23" s="16" t="s">
        <v>57</v>
      </c>
    </row>
    <row r="24" spans="1:3" ht="15" customHeight="1" x14ac:dyDescent="0.3">
      <c r="B24" s="16" t="s">
        <v>133</v>
      </c>
    </row>
    <row r="25" spans="1:3" ht="15" customHeight="1" x14ac:dyDescent="0.3">
      <c r="B25" s="16" t="s">
        <v>59</v>
      </c>
      <c r="C25" s="63">
        <v>0</v>
      </c>
    </row>
    <row r="26" spans="1:3" ht="15" customHeight="1" x14ac:dyDescent="0.3">
      <c r="B26" s="16" t="s">
        <v>92</v>
      </c>
    </row>
    <row r="28" spans="1:3" ht="15" customHeight="1" x14ac:dyDescent="0.3">
      <c r="B28" s="16" t="s">
        <v>93</v>
      </c>
    </row>
    <row r="29" spans="1:3" ht="15" customHeight="1" x14ac:dyDescent="0.3">
      <c r="B29" s="16" t="s">
        <v>89</v>
      </c>
    </row>
    <row r="30" spans="1:3" ht="15" customHeight="1" x14ac:dyDescent="0.3">
      <c r="B30" s="16" t="s">
        <v>175</v>
      </c>
    </row>
    <row r="32" spans="1:3" ht="15" customHeight="1" x14ac:dyDescent="0.3">
      <c r="B32" s="16" t="s">
        <v>179</v>
      </c>
    </row>
    <row r="34" spans="1:16" ht="15" customHeight="1" x14ac:dyDescent="0.3">
      <c r="A34" s="15" t="s">
        <v>176</v>
      </c>
    </row>
    <row r="35" spans="1:16" ht="15" customHeight="1" x14ac:dyDescent="0.3">
      <c r="B35" s="16" t="s">
        <v>194</v>
      </c>
      <c r="C35" s="69"/>
    </row>
    <row r="36" spans="1:16" ht="15" customHeight="1" x14ac:dyDescent="0.3">
      <c r="B36" s="16" t="s">
        <v>88</v>
      </c>
      <c r="C36" s="61"/>
    </row>
    <row r="37" spans="1:16" ht="15" customHeight="1" x14ac:dyDescent="0.3">
      <c r="B37" s="16" t="s">
        <v>89</v>
      </c>
      <c r="C37" s="61"/>
    </row>
    <row r="38" spans="1:16" ht="15" customHeight="1" x14ac:dyDescent="0.3">
      <c r="C38" s="61"/>
    </row>
    <row r="39" spans="1:16" ht="15" customHeight="1" x14ac:dyDescent="0.3">
      <c r="B39" s="16" t="s">
        <v>57</v>
      </c>
    </row>
    <row r="40" spans="1:16" ht="15" customHeight="1" x14ac:dyDescent="0.3">
      <c r="B40" s="16" t="s">
        <v>90</v>
      </c>
    </row>
    <row r="41" spans="1:16" ht="15" customHeight="1" x14ac:dyDescent="0.3">
      <c r="B41" s="16" t="s">
        <v>91</v>
      </c>
    </row>
    <row r="42" spans="1:16" ht="15" customHeight="1" x14ac:dyDescent="0.3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3">
      <c r="B43" s="16" t="s">
        <v>59</v>
      </c>
      <c r="C43" s="63">
        <v>0</v>
      </c>
    </row>
    <row r="44" spans="1:16" ht="15" customHeight="1" x14ac:dyDescent="0.3">
      <c r="B44" s="16" t="s">
        <v>92</v>
      </c>
    </row>
    <row r="46" spans="1:16" ht="15" customHeight="1" x14ac:dyDescent="0.3">
      <c r="B46" s="16" t="s">
        <v>93</v>
      </c>
    </row>
    <row r="47" spans="1:16" ht="15" customHeight="1" x14ac:dyDescent="0.3">
      <c r="B47" s="16" t="s">
        <v>89</v>
      </c>
    </row>
    <row r="48" spans="1:16" ht="15" customHeight="1" x14ac:dyDescent="0.3">
      <c r="B48" s="16" t="s">
        <v>185</v>
      </c>
    </row>
    <row r="50" spans="1:16" ht="15" customHeight="1" x14ac:dyDescent="0.3">
      <c r="B50" s="16" t="s">
        <v>188</v>
      </c>
    </row>
    <row r="52" spans="1:16" ht="15" customHeight="1" x14ac:dyDescent="0.3">
      <c r="B52" s="16" t="s">
        <v>187</v>
      </c>
    </row>
    <row r="53" spans="1:16" ht="15" customHeight="1" x14ac:dyDescent="0.3">
      <c r="B53" s="16" t="s">
        <v>183</v>
      </c>
    </row>
    <row r="54" spans="1:16" ht="15" customHeight="1" x14ac:dyDescent="0.3">
      <c r="B54" s="16" t="s">
        <v>180</v>
      </c>
    </row>
    <row r="55" spans="1:16" ht="15" customHeight="1" x14ac:dyDescent="0.3">
      <c r="B55" s="16" t="s">
        <v>189</v>
      </c>
    </row>
    <row r="60" spans="1:16" ht="15" customHeight="1" x14ac:dyDescent="0.3">
      <c r="A60" s="15" t="s">
        <v>94</v>
      </c>
    </row>
    <row r="61" spans="1:16" ht="15" customHeight="1" x14ac:dyDescent="0.3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3">
      <c r="B62" s="16" t="s">
        <v>141</v>
      </c>
      <c r="E62" s="65"/>
      <c r="F62" s="65"/>
    </row>
    <row r="63" spans="1:16" ht="15" customHeight="1" x14ac:dyDescent="0.3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3">
      <c r="B64" s="16" t="s">
        <v>100</v>
      </c>
    </row>
    <row r="65" spans="1:3" ht="15" customHeight="1" x14ac:dyDescent="0.3">
      <c r="B65" s="16" t="s">
        <v>101</v>
      </c>
      <c r="C65" s="61"/>
    </row>
    <row r="67" spans="1:3" ht="15" customHeight="1" x14ac:dyDescent="0.3">
      <c r="A67"/>
      <c r="B67"/>
    </row>
    <row r="68" spans="1:3" ht="15" customHeight="1" x14ac:dyDescent="0.3">
      <c r="A68"/>
      <c r="B68"/>
    </row>
    <row r="69" spans="1:3" ht="15" customHeight="1" x14ac:dyDescent="0.3">
      <c r="A69"/>
      <c r="B69"/>
    </row>
    <row r="70" spans="1:3" ht="15" customHeight="1" x14ac:dyDescent="0.3">
      <c r="A70"/>
      <c r="B70"/>
    </row>
    <row r="71" spans="1:3" ht="15" customHeight="1" x14ac:dyDescent="0.3">
      <c r="A71"/>
      <c r="B71"/>
    </row>
    <row r="72" spans="1:3" ht="15" customHeight="1" x14ac:dyDescent="0.3">
      <c r="A72"/>
      <c r="B72"/>
    </row>
    <row r="73" spans="1:3" ht="15" customHeight="1" x14ac:dyDescent="0.3">
      <c r="A73"/>
      <c r="B73"/>
    </row>
    <row r="74" spans="1:3" ht="15" customHeight="1" x14ac:dyDescent="0.3">
      <c r="A74"/>
      <c r="B74"/>
    </row>
    <row r="75" spans="1:3" ht="15" customHeight="1" x14ac:dyDescent="0.3">
      <c r="A75"/>
      <c r="B75"/>
    </row>
    <row r="76" spans="1:3" ht="15" customHeight="1" x14ac:dyDescent="0.3">
      <c r="A76"/>
      <c r="B76"/>
    </row>
    <row r="77" spans="1:3" ht="15" customHeight="1" x14ac:dyDescent="0.3">
      <c r="A77"/>
      <c r="B77"/>
    </row>
    <row r="78" spans="1:3" ht="15" customHeight="1" x14ac:dyDescent="0.3">
      <c r="A78"/>
      <c r="B78"/>
    </row>
    <row r="79" spans="1:3" ht="15" customHeight="1" x14ac:dyDescent="0.3">
      <c r="A79"/>
      <c r="B79"/>
    </row>
    <row r="80" spans="1:3" ht="15" customHeight="1" x14ac:dyDescent="0.3">
      <c r="A80"/>
      <c r="B80"/>
    </row>
    <row r="81" spans="1:2" ht="15" customHeight="1" x14ac:dyDescent="0.3">
      <c r="A81"/>
      <c r="B81"/>
    </row>
    <row r="82" spans="1:2" ht="15" customHeight="1" x14ac:dyDescent="0.3">
      <c r="A82"/>
      <c r="B82"/>
    </row>
    <row r="83" spans="1:2" ht="15" customHeight="1" x14ac:dyDescent="0.3">
      <c r="A83"/>
      <c r="B83"/>
    </row>
    <row r="84" spans="1:2" ht="15" customHeight="1" x14ac:dyDescent="0.3">
      <c r="A84"/>
      <c r="B84"/>
    </row>
    <row r="85" spans="1:2" ht="15" customHeight="1" x14ac:dyDescent="0.3">
      <c r="A85"/>
      <c r="B85"/>
    </row>
    <row r="86" spans="1:2" ht="15" customHeight="1" x14ac:dyDescent="0.3">
      <c r="A86"/>
      <c r="B86"/>
    </row>
    <row r="87" spans="1:2" ht="15" customHeight="1" x14ac:dyDescent="0.3">
      <c r="A87"/>
      <c r="B87"/>
    </row>
    <row r="88" spans="1:2" ht="15" customHeight="1" x14ac:dyDescent="0.3">
      <c r="A88"/>
      <c r="B88"/>
    </row>
    <row r="89" spans="1:2" ht="15" customHeight="1" x14ac:dyDescent="0.3">
      <c r="A89"/>
      <c r="B89"/>
    </row>
    <row r="90" spans="1:2" ht="15" customHeight="1" x14ac:dyDescent="0.3">
      <c r="A90"/>
      <c r="B90"/>
    </row>
    <row r="91" spans="1:2" ht="15" customHeight="1" x14ac:dyDescent="0.3">
      <c r="A91"/>
      <c r="B91"/>
    </row>
    <row r="92" spans="1:2" ht="15" customHeight="1" x14ac:dyDescent="0.3">
      <c r="A92"/>
      <c r="B92"/>
    </row>
    <row r="93" spans="1:2" ht="15" customHeight="1" x14ac:dyDescent="0.3">
      <c r="A93"/>
      <c r="B93"/>
    </row>
    <row r="94" spans="1:2" ht="15" customHeight="1" x14ac:dyDescent="0.3">
      <c r="A94"/>
      <c r="B94"/>
    </row>
    <row r="95" spans="1:2" ht="15" customHeight="1" x14ac:dyDescent="0.3">
      <c r="A95"/>
      <c r="B95"/>
    </row>
    <row r="96" spans="1:2" ht="15" customHeight="1" x14ac:dyDescent="0.3">
      <c r="A96"/>
      <c r="B96"/>
    </row>
    <row r="97" spans="1:2" ht="15" customHeight="1" x14ac:dyDescent="0.3">
      <c r="A97"/>
      <c r="B97"/>
    </row>
    <row r="98" spans="1:2" ht="15" customHeight="1" x14ac:dyDescent="0.3">
      <c r="A98"/>
      <c r="B98"/>
    </row>
    <row r="99" spans="1:2" ht="15" customHeight="1" x14ac:dyDescent="0.3">
      <c r="A99"/>
      <c r="B99"/>
    </row>
    <row r="100" spans="1:2" ht="15" customHeight="1" x14ac:dyDescent="0.3">
      <c r="A100"/>
      <c r="B100"/>
    </row>
    <row r="101" spans="1:2" ht="15" customHeight="1" x14ac:dyDescent="0.3">
      <c r="A101"/>
      <c r="B101"/>
    </row>
    <row r="102" spans="1:2" ht="15" customHeight="1" x14ac:dyDescent="0.3">
      <c r="A102"/>
      <c r="B102"/>
    </row>
    <row r="103" spans="1:2" ht="15" customHeight="1" x14ac:dyDescent="0.3">
      <c r="A103"/>
      <c r="B103"/>
    </row>
    <row r="104" spans="1:2" ht="15" customHeight="1" x14ac:dyDescent="0.3">
      <c r="A104"/>
      <c r="B104"/>
    </row>
    <row r="105" spans="1:2" ht="15" customHeight="1" x14ac:dyDescent="0.3">
      <c r="A105"/>
      <c r="B105"/>
    </row>
    <row r="106" spans="1:2" ht="15" customHeight="1" x14ac:dyDescent="0.3">
      <c r="A106"/>
      <c r="B106"/>
    </row>
    <row r="107" spans="1:2" ht="15" customHeight="1" x14ac:dyDescent="0.3">
      <c r="A107"/>
      <c r="B107"/>
    </row>
    <row r="108" spans="1:2" ht="15" customHeight="1" x14ac:dyDescent="0.3">
      <c r="A108"/>
      <c r="B108"/>
    </row>
    <row r="109" spans="1:2" ht="15" customHeight="1" x14ac:dyDescent="0.3">
      <c r="A109"/>
      <c r="B109"/>
    </row>
    <row r="110" spans="1:2" ht="15" customHeight="1" x14ac:dyDescent="0.3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48</v>
      </c>
    </row>
    <row r="5" spans="1:16" ht="15" customHeight="1" x14ac:dyDescent="0.3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3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3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3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3">
      <c r="A9" s="60"/>
    </row>
    <row r="10" spans="1:16" ht="15" customHeight="1" x14ac:dyDescent="0.3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3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3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3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3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3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3">
      <c r="A17" s="60"/>
    </row>
    <row r="18" spans="1:16" ht="15" customHeight="1" x14ac:dyDescent="0.3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3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3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3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136</v>
      </c>
    </row>
    <row r="5" spans="1:16" ht="15" customHeight="1" x14ac:dyDescent="0.3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3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3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3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3">
      <c r="A9" s="60"/>
    </row>
    <row r="10" spans="1:16" ht="15" customHeight="1" x14ac:dyDescent="0.3">
      <c r="A10" s="60" t="s">
        <v>138</v>
      </c>
    </row>
    <row r="11" spans="1:16" ht="15" customHeight="1" x14ac:dyDescent="0.3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3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3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3">
      <c r="A14" s="60"/>
      <c r="B14" s="16" t="s">
        <v>141</v>
      </c>
    </row>
    <row r="15" spans="1:16" ht="15" customHeight="1" x14ac:dyDescent="0.3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C3" sqref="C3"/>
      <selection pane="topRight" activeCell="C3" sqref="C3"/>
      <selection pane="bottomLeft" activeCell="C3" sqref="C3"/>
      <selection pane="bottomRight" activeCell="D32" sqref="D32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169</v>
      </c>
    </row>
    <row r="5" spans="1:16" ht="15" customHeight="1" x14ac:dyDescent="0.3">
      <c r="B5" s="16" t="s">
        <v>31</v>
      </c>
      <c r="F5">
        <f>'S&amp;U'!F29</f>
        <v>59.6</v>
      </c>
    </row>
    <row r="6" spans="1:16" ht="15" customHeight="1" x14ac:dyDescent="0.3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3">
      <c r="B8" s="16" t="s">
        <v>32</v>
      </c>
      <c r="F8">
        <f>'S&amp;U'!F32</f>
        <v>172.84</v>
      </c>
    </row>
    <row r="9" spans="1:16" ht="15" customHeight="1" x14ac:dyDescent="0.3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3">
      <c r="A11" s="15" t="s">
        <v>28</v>
      </c>
    </row>
    <row r="12" spans="1:16" ht="15" customHeight="1" x14ac:dyDescent="0.3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3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3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3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3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3">
      <c r="A17"/>
      <c r="B17"/>
    </row>
    <row r="18" spans="1:16" ht="15" customHeight="1" x14ac:dyDescent="0.3">
      <c r="A18"/>
      <c r="B18" s="16" t="s">
        <v>61</v>
      </c>
      <c r="F18">
        <f>'S&amp;U'!C6</f>
        <v>2142</v>
      </c>
    </row>
    <row r="19" spans="1:16" ht="15" customHeight="1" x14ac:dyDescent="0.3">
      <c r="A19"/>
      <c r="B19" s="16" t="s">
        <v>62</v>
      </c>
      <c r="F19">
        <f>F18/-F15</f>
        <v>-23.959731543624159</v>
      </c>
    </row>
    <row r="20" spans="1:16" ht="15" customHeight="1" x14ac:dyDescent="0.3">
      <c r="A20"/>
      <c r="B20"/>
    </row>
    <row r="21" spans="1:16" ht="15" customHeight="1" x14ac:dyDescent="0.3">
      <c r="A21" s="15" t="s">
        <v>56</v>
      </c>
      <c r="B21"/>
    </row>
    <row r="22" spans="1:16" ht="15" customHeight="1" x14ac:dyDescent="0.3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3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3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3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3">
      <c r="A26"/>
      <c r="B26"/>
    </row>
    <row r="27" spans="1:16" ht="15" customHeight="1" x14ac:dyDescent="0.3">
      <c r="B27" s="16" t="s">
        <v>70</v>
      </c>
      <c r="F27">
        <f>SUM('S&amp;U'!D55:F55)</f>
        <v>204.5</v>
      </c>
    </row>
    <row r="28" spans="1:16" ht="15" customHeight="1" x14ac:dyDescent="0.3">
      <c r="B28" s="16" t="s">
        <v>71</v>
      </c>
      <c r="F28">
        <f>F27/-F15</f>
        <v>-2.2874720357941833</v>
      </c>
    </row>
    <row r="30" spans="1:16" ht="15" customHeight="1" x14ac:dyDescent="0.3">
      <c r="A30" s="15" t="s">
        <v>66</v>
      </c>
    </row>
    <row r="31" spans="1:16" ht="15" customHeight="1" x14ac:dyDescent="0.3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3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3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3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3">
      <c r="A36" s="15" t="s">
        <v>74</v>
      </c>
    </row>
    <row r="37" spans="1:16" ht="15" customHeight="1" x14ac:dyDescent="0.3">
      <c r="B37" s="16" t="s">
        <v>77</v>
      </c>
      <c r="D37">
        <f>NPV('S&amp;U'!D66,'S&amp;U'!E67:O67)</f>
        <v>37.191199292648413</v>
      </c>
    </row>
    <row r="38" spans="1:16" ht="15" customHeight="1" x14ac:dyDescent="0.3">
      <c r="B38" s="16" t="s">
        <v>71</v>
      </c>
      <c r="D38">
        <f>D37/-$F$15</f>
        <v>-0.41600894063365113</v>
      </c>
    </row>
    <row r="40" spans="1:16" ht="15" customHeight="1" x14ac:dyDescent="0.3">
      <c r="B40" s="16" t="s">
        <v>81</v>
      </c>
    </row>
    <row r="41" spans="1:16" ht="15" customHeight="1" x14ac:dyDescent="0.3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3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3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3">
      <c r="B45" s="16" t="s">
        <v>80</v>
      </c>
    </row>
    <row r="46" spans="1:16" ht="15" customHeight="1" x14ac:dyDescent="0.3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3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3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3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G23" sqref="G23:P2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3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3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3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3">
      <c r="A8"/>
    </row>
    <row r="9" spans="1:16" ht="15" customHeight="1" x14ac:dyDescent="0.3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3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3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3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3">
      <c r="A13"/>
    </row>
    <row r="14" spans="1:16" ht="15" customHeight="1" x14ac:dyDescent="0.3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3">
      <c r="A15"/>
    </row>
    <row r="16" spans="1:16" ht="15" customHeight="1" x14ac:dyDescent="0.3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3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3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3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3">
      <c r="A20"/>
    </row>
    <row r="21" spans="1:16" ht="15" customHeight="1" x14ac:dyDescent="0.3">
      <c r="A21"/>
      <c r="B21" s="16" t="s">
        <v>161</v>
      </c>
    </row>
    <row r="22" spans="1:16" ht="15" customHeight="1" x14ac:dyDescent="0.3">
      <c r="A22"/>
      <c r="B22" s="16" t="s">
        <v>177</v>
      </c>
    </row>
    <row r="23" spans="1:16" ht="15" customHeight="1" x14ac:dyDescent="0.3">
      <c r="A23"/>
      <c r="B23" s="16" t="s">
        <v>112</v>
      </c>
    </row>
    <row r="24" spans="1:16" ht="15" customHeight="1" x14ac:dyDescent="0.3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3">
      <c r="A25"/>
    </row>
    <row r="26" spans="1:16" ht="15" customHeight="1" x14ac:dyDescent="0.3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3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3">
      <c r="B28"/>
    </row>
    <row r="29" spans="1:16" ht="15" customHeight="1" x14ac:dyDescent="0.3">
      <c r="A29"/>
    </row>
    <row r="30" spans="1:16" ht="15" customHeight="1" x14ac:dyDescent="0.3">
      <c r="A30"/>
    </row>
    <row r="31" spans="1:16" ht="15" customHeight="1" x14ac:dyDescent="0.3">
      <c r="A31"/>
    </row>
    <row r="32" spans="1:16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tabSelected="1"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118</v>
      </c>
      <c r="D4">
        <f>CFS!D26</f>
        <v>0</v>
      </c>
      <c r="E4">
        <f>CFS!E26</f>
        <v>0</v>
      </c>
      <c r="F4">
        <f>CFS!F26</f>
        <v>0</v>
      </c>
      <c r="G4">
        <f>CFS!G26</f>
        <v>0</v>
      </c>
      <c r="H4">
        <f>CFS!H26</f>
        <v>0</v>
      </c>
      <c r="I4">
        <f>CFS!I26</f>
        <v>0</v>
      </c>
      <c r="J4">
        <f>CFS!J26</f>
        <v>0</v>
      </c>
      <c r="K4">
        <f>CFS!K26</f>
        <v>0</v>
      </c>
      <c r="L4">
        <f>CFS!L26</f>
        <v>0</v>
      </c>
      <c r="M4">
        <f>CFS!M26</f>
        <v>0</v>
      </c>
      <c r="N4">
        <f>CFS!N26</f>
        <v>0</v>
      </c>
      <c r="O4">
        <f>CFS!O26</f>
        <v>0</v>
      </c>
      <c r="P4">
        <f>CFS!P26</f>
        <v>0</v>
      </c>
    </row>
    <row r="5" spans="1:16" ht="15" customHeight="1" x14ac:dyDescent="0.3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3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3">
      <c r="A7"/>
      <c r="B7" s="16" t="s">
        <v>127</v>
      </c>
      <c r="D7">
        <f>SUM(D4:D6)</f>
        <v>0</v>
      </c>
      <c r="E7">
        <f t="shared" ref="E7:P7" si="2">SUM(E4:E6)</f>
        <v>0</v>
      </c>
      <c r="F7">
        <f t="shared" si="2"/>
        <v>1.9569863013698623</v>
      </c>
      <c r="G7">
        <f t="shared" si="2"/>
        <v>31.101369863013705</v>
      </c>
      <c r="H7">
        <f t="shared" si="2"/>
        <v>58.9843397260274</v>
      </c>
      <c r="I7">
        <f t="shared" si="2"/>
        <v>88.476509589041086</v>
      </c>
      <c r="J7">
        <f t="shared" si="2"/>
        <v>88.476509589041086</v>
      </c>
      <c r="K7">
        <f t="shared" si="2"/>
        <v>88.476509589041086</v>
      </c>
      <c r="L7">
        <f t="shared" si="2"/>
        <v>88.476509589041086</v>
      </c>
      <c r="M7">
        <f t="shared" si="2"/>
        <v>88.476509589041086</v>
      </c>
      <c r="N7">
        <f t="shared" si="2"/>
        <v>47.187471780821923</v>
      </c>
      <c r="O7">
        <f t="shared" si="2"/>
        <v>11.796867945205481</v>
      </c>
      <c r="P7">
        <f t="shared" si="2"/>
        <v>0</v>
      </c>
    </row>
    <row r="8" spans="1:16" ht="15" customHeight="1" x14ac:dyDescent="0.3">
      <c r="A8"/>
    </row>
    <row r="9" spans="1:16" ht="15" customHeight="1" x14ac:dyDescent="0.3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3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3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3">
      <c r="A12"/>
      <c r="B12" s="16" t="s">
        <v>131</v>
      </c>
      <c r="D12">
        <f>SUM(D7,D9:D11)</f>
        <v>420.19119929264843</v>
      </c>
      <c r="E12">
        <f t="shared" ref="E12:P12" si="3">SUM(E7,E9:E11)</f>
        <v>1655.9911992926484</v>
      </c>
      <c r="F12">
        <f t="shared" si="3"/>
        <v>2385.6481855940183</v>
      </c>
      <c r="G12">
        <f t="shared" si="3"/>
        <v>2295.6080091910299</v>
      </c>
      <c r="H12">
        <f t="shared" si="3"/>
        <v>2085.1218591247789</v>
      </c>
      <c r="I12">
        <f t="shared" si="3"/>
        <v>1757.0603490938954</v>
      </c>
      <c r="J12">
        <f t="shared" si="3"/>
        <v>1399.506669199998</v>
      </c>
      <c r="K12">
        <f t="shared" si="3"/>
        <v>1041.9529893061008</v>
      </c>
      <c r="L12">
        <f t="shared" si="3"/>
        <v>684.39930941220371</v>
      </c>
      <c r="M12">
        <f t="shared" si="3"/>
        <v>326.84562951830651</v>
      </c>
      <c r="N12">
        <f t="shared" si="3"/>
        <v>94.861295766675426</v>
      </c>
      <c r="O12">
        <f t="shared" si="3"/>
        <v>11.796867945206024</v>
      </c>
      <c r="P12">
        <f t="shared" si="3"/>
        <v>5.4423132667125174E-13</v>
      </c>
    </row>
    <row r="13" spans="1:16" ht="15" customHeight="1" x14ac:dyDescent="0.3">
      <c r="A13"/>
    </row>
    <row r="14" spans="1:16" ht="15" customHeight="1" x14ac:dyDescent="0.3">
      <c r="A14"/>
      <c r="B14" s="16" t="s">
        <v>132</v>
      </c>
    </row>
    <row r="15" spans="1:16" ht="15" customHeight="1" x14ac:dyDescent="0.3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3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3">
      <c r="A17"/>
    </row>
    <row r="18" spans="1:16" ht="15" customHeight="1" x14ac:dyDescent="0.3">
      <c r="A18"/>
      <c r="B18" s="16" t="s">
        <v>176</v>
      </c>
    </row>
    <row r="19" spans="1:16" ht="15" customHeight="1" x14ac:dyDescent="0.3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3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3">
      <c r="A21"/>
    </row>
    <row r="22" spans="1:16" ht="15" customHeight="1" x14ac:dyDescent="0.3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3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3">
      <c r="B24"/>
    </row>
    <row r="25" spans="1:16" ht="15" customHeight="1" x14ac:dyDescent="0.3">
      <c r="A25"/>
      <c r="B25" s="16" t="s">
        <v>146</v>
      </c>
      <c r="C25" s="66"/>
      <c r="D25" s="66">
        <f>IF(ROUND(D12,2)=ROUND(D23,2),"OK",D12-D23)</f>
        <v>263.72082441879297</v>
      </c>
      <c r="E25" s="66">
        <f t="shared" ref="E25:P25" si="7">IF(ROUND(E12,2)=ROUND(E23,2),"OK",E12-E23)</f>
        <v>1112.4193650375901</v>
      </c>
      <c r="F25" s="66">
        <f t="shared" si="7"/>
        <v>1507.1174534817146</v>
      </c>
      <c r="G25" s="66">
        <f t="shared" si="7"/>
        <v>1309.8533253506994</v>
      </c>
      <c r="H25" s="66">
        <f t="shared" si="7"/>
        <v>921.64493061463736</v>
      </c>
      <c r="I25" s="66">
        <f t="shared" si="7"/>
        <v>332.04040875734813</v>
      </c>
      <c r="J25" s="66">
        <f t="shared" si="7"/>
        <v>-274.68339607073403</v>
      </c>
      <c r="K25" s="66">
        <f t="shared" si="7"/>
        <v>-880.78637366977409</v>
      </c>
      <c r="L25" s="66">
        <f t="shared" si="7"/>
        <v>-1486.2792744060293</v>
      </c>
      <c r="M25" s="66">
        <f t="shared" si="7"/>
        <v>-2091.1734936677335</v>
      </c>
      <c r="N25" s="66">
        <f t="shared" si="7"/>
        <v>-2420.7472538530287</v>
      </c>
      <c r="O25" s="66">
        <f t="shared" si="7"/>
        <v>-2447.3821283310476</v>
      </c>
      <c r="P25" s="66">
        <f t="shared" si="7"/>
        <v>-2454.4822291529654</v>
      </c>
    </row>
    <row r="26" spans="1:16" ht="15" customHeight="1" x14ac:dyDescent="0.3">
      <c r="A26"/>
      <c r="E26" t="str">
        <f>[1]!FR(D26)</f>
        <v/>
      </c>
    </row>
    <row r="27" spans="1:16" ht="15" customHeight="1" x14ac:dyDescent="0.3">
      <c r="A27"/>
    </row>
    <row r="28" spans="1:16" ht="15" customHeight="1" x14ac:dyDescent="0.3">
      <c r="A28"/>
    </row>
    <row r="29" spans="1:16" ht="15" customHeight="1" x14ac:dyDescent="0.3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A3" sqref="A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139</v>
      </c>
    </row>
    <row r="5" spans="1:16" s="73" customFormat="1" ht="15" customHeight="1" x14ac:dyDescent="0.3">
      <c r="B5" s="16" t="str">
        <f>IS!B11</f>
        <v>Depletion</v>
      </c>
    </row>
    <row r="6" spans="1:16" s="73" customFormat="1" ht="15" customHeight="1" x14ac:dyDescent="0.3">
      <c r="B6" s="16" t="str">
        <f>IS!B17</f>
        <v>Amortization</v>
      </c>
    </row>
    <row r="7" spans="1:16" s="73" customFormat="1" ht="15" customHeight="1" x14ac:dyDescent="0.3">
      <c r="B7" s="16" t="str">
        <f>IS!B23</f>
        <v>Interest on asset retirement obligation</v>
      </c>
    </row>
    <row r="8" spans="1:16" ht="15" customHeight="1" x14ac:dyDescent="0.3">
      <c r="A8"/>
      <c r="B8" s="16" t="s">
        <v>174</v>
      </c>
    </row>
    <row r="9" spans="1:16" ht="15" customHeight="1" x14ac:dyDescent="0.3">
      <c r="A9"/>
      <c r="B9" s="16" t="s">
        <v>148</v>
      </c>
    </row>
    <row r="10" spans="1:16" ht="15" customHeight="1" x14ac:dyDescent="0.3">
      <c r="A10"/>
    </row>
    <row r="11" spans="1:16" ht="15" customHeight="1" x14ac:dyDescent="0.3">
      <c r="A11"/>
      <c r="B11" s="16" t="s">
        <v>149</v>
      </c>
    </row>
    <row r="12" spans="1:16" ht="15" customHeight="1" x14ac:dyDescent="0.3">
      <c r="B12" s="16" t="s">
        <v>150</v>
      </c>
    </row>
    <row r="13" spans="1:16" ht="15" customHeight="1" x14ac:dyDescent="0.3">
      <c r="A13"/>
    </row>
    <row r="14" spans="1:16" ht="15" customHeight="1" x14ac:dyDescent="0.3">
      <c r="A14"/>
      <c r="B14" s="16" t="s">
        <v>151</v>
      </c>
    </row>
    <row r="15" spans="1:16" ht="15" customHeight="1" x14ac:dyDescent="0.3">
      <c r="A15"/>
      <c r="B15" s="16" t="s">
        <v>164</v>
      </c>
    </row>
    <row r="16" spans="1:16" ht="15" customHeight="1" x14ac:dyDescent="0.3">
      <c r="A16"/>
      <c r="B16" s="16" t="s">
        <v>152</v>
      </c>
    </row>
    <row r="17" spans="1:15" ht="15" customHeight="1" x14ac:dyDescent="0.3">
      <c r="A17"/>
    </row>
    <row r="18" spans="1:15" ht="15" customHeight="1" x14ac:dyDescent="0.3">
      <c r="A18"/>
      <c r="B18" s="16" t="s">
        <v>153</v>
      </c>
    </row>
    <row r="19" spans="1:15" ht="15" customHeight="1" x14ac:dyDescent="0.3">
      <c r="A19"/>
      <c r="B19" s="16" t="s">
        <v>178</v>
      </c>
    </row>
    <row r="20" spans="1:15" ht="15" customHeight="1" x14ac:dyDescent="0.3">
      <c r="A20"/>
      <c r="B20" s="16" t="s">
        <v>159</v>
      </c>
    </row>
    <row r="21" spans="1:15" ht="15" customHeight="1" x14ac:dyDescent="0.3">
      <c r="A21"/>
      <c r="B21" s="16" t="s">
        <v>154</v>
      </c>
    </row>
    <row r="22" spans="1:15" ht="15" customHeight="1" x14ac:dyDescent="0.3">
      <c r="B22" s="16" t="s">
        <v>155</v>
      </c>
    </row>
    <row r="23" spans="1:15" ht="15" customHeight="1" x14ac:dyDescent="0.3">
      <c r="A23"/>
    </row>
    <row r="24" spans="1:15" ht="15" customHeight="1" x14ac:dyDescent="0.3">
      <c r="A24"/>
      <c r="B24" s="16" t="s">
        <v>156</v>
      </c>
    </row>
    <row r="25" spans="1:15" ht="15" customHeight="1" x14ac:dyDescent="0.3">
      <c r="A25"/>
      <c r="B25" s="16" t="s">
        <v>157</v>
      </c>
    </row>
    <row r="26" spans="1:15" ht="15" customHeight="1" x14ac:dyDescent="0.3">
      <c r="A26"/>
      <c r="B26" s="16" t="s">
        <v>158</v>
      </c>
      <c r="C26" s="63">
        <v>0</v>
      </c>
    </row>
    <row r="27" spans="1:15" ht="15" customHeight="1" x14ac:dyDescent="0.3">
      <c r="A27"/>
    </row>
    <row r="28" spans="1:15" ht="15" customHeight="1" x14ac:dyDescent="0.3">
      <c r="B28"/>
    </row>
    <row r="29" spans="1:15" ht="15" customHeight="1" x14ac:dyDescent="0.3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" customHeight="1" x14ac:dyDescent="0.3">
      <c r="A30"/>
    </row>
    <row r="31" spans="1:15" ht="15" customHeight="1" x14ac:dyDescent="0.3">
      <c r="A31"/>
    </row>
    <row r="32" spans="1:15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FE</cp:lastModifiedBy>
  <cp:lastPrinted>2018-11-06T19:46:38Z</cp:lastPrinted>
  <dcterms:created xsi:type="dcterms:W3CDTF">2016-02-03T14:06:14Z</dcterms:created>
  <dcterms:modified xsi:type="dcterms:W3CDTF">2019-03-26T16:43:24Z</dcterms:modified>
</cp:coreProperties>
</file>