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4. Main Model - Cash Flow from Investing and Financing Activities - Final\"/>
    </mc:Choice>
  </mc:AlternateContent>
  <xr:revisionPtr revIDLastSave="0" documentId="13_ncr:1_{E60FC144-362E-47F8-B7A4-53C7D55DD09C}" xr6:coauthVersionLast="47" xr6:coauthVersionMax="47" xr10:uidLastSave="{00000000-0000-0000-0000-000000000000}"/>
  <bookViews>
    <workbookView xWindow="1350" yWindow="1350" windowWidth="16200" windowHeight="9982" firstSheet="3" activeTab="9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5" l="1"/>
  <c r="E56" i="2"/>
  <c r="F56" i="2"/>
  <c r="D56" i="2"/>
  <c r="E4" i="18" l="1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10" i="1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D11" i="18" l="1"/>
  <c r="E11" i="18"/>
  <c r="D9" i="2"/>
  <c r="E9" i="2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D47" i="2"/>
  <c r="D6" i="2" s="1"/>
  <c r="E8" i="18" l="1"/>
  <c r="E9" i="18" s="1"/>
  <c r="E12" i="18" s="1"/>
  <c r="D12" i="18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I43" i="12" s="1"/>
  <c r="H11" i="16"/>
  <c r="I5" i="18"/>
  <c r="I12" i="14"/>
  <c r="I14" i="14" s="1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P11" i="18"/>
  <c r="O11" i="18"/>
  <c r="I11" i="18"/>
  <c r="H11" i="18"/>
  <c r="K11" i="18"/>
  <c r="L11" i="18"/>
  <c r="D16" i="16" l="1"/>
  <c r="E16" i="16"/>
  <c r="F16" i="16"/>
  <c r="D7" i="2" l="1"/>
  <c r="E7" i="2" l="1"/>
  <c r="F7" i="2"/>
  <c r="C7" i="2" l="1"/>
  <c r="D11" i="2"/>
  <c r="E11" i="2"/>
  <c r="F11" i="2"/>
  <c r="C11" i="2" l="1"/>
  <c r="D12" i="2" s="1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D15" i="17" l="1"/>
  <c r="D20" i="16"/>
  <c r="D4" i="16" l="1"/>
  <c r="D7" i="16" s="1"/>
  <c r="D22" i="16"/>
  <c r="D23" i="16" s="1"/>
  <c r="E11" i="17"/>
  <c r="E15" i="17" s="1"/>
  <c r="F11" i="17" l="1"/>
  <c r="F15" i="17" s="1"/>
  <c r="E22" i="16"/>
  <c r="D55" i="2"/>
  <c r="E20" i="16"/>
  <c r="E23" i="16" s="1"/>
  <c r="E4" i="16" l="1"/>
  <c r="E7" i="16" s="1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4" i="16" l="1"/>
  <c r="F7" i="16" s="1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H31" i="12" l="1"/>
  <c r="H34" i="12" s="1"/>
  <c r="G10" i="16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J24" i="14"/>
  <c r="J26" i="14" s="1"/>
  <c r="K24" i="14"/>
  <c r="K26" i="14" s="1"/>
  <c r="L24" i="14"/>
  <c r="L26" i="14" s="1"/>
  <c r="M24" i="14"/>
  <c r="M26" i="14" s="1"/>
  <c r="N24" i="14"/>
  <c r="N26" i="14" s="1"/>
  <c r="O24" i="14"/>
  <c r="O26" i="14" s="1"/>
  <c r="P24" i="14"/>
  <c r="P26" i="14" s="1"/>
  <c r="I26" i="14"/>
  <c r="N27" i="14"/>
  <c r="J27" i="14" l="1"/>
  <c r="N4" i="18"/>
  <c r="N9" i="18" s="1"/>
  <c r="N12" i="18" s="1"/>
  <c r="N12" i="17"/>
  <c r="L27" i="14"/>
  <c r="O27" i="14"/>
  <c r="G27" i="14"/>
  <c r="J4" i="18"/>
  <c r="J9" i="18" s="1"/>
  <c r="J12" i="18" s="1"/>
  <c r="J12" i="17"/>
  <c r="P27" i="14"/>
  <c r="H27" i="14"/>
  <c r="K27" i="14"/>
  <c r="M27" i="14"/>
  <c r="I27" i="14"/>
  <c r="K4" i="18" l="1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16" i="16" l="1"/>
  <c r="H16" i="16" l="1"/>
  <c r="I16" i="16"/>
  <c r="J16" i="16"/>
  <c r="J20" i="16" s="1"/>
  <c r="K16" i="16"/>
  <c r="K20" i="16" s="1"/>
  <c r="L16" i="16"/>
  <c r="M16" i="16"/>
  <c r="N16" i="16"/>
  <c r="N20" i="16" s="1"/>
  <c r="O16" i="16"/>
  <c r="P16" i="16"/>
  <c r="G20" i="16"/>
  <c r="H20" i="16"/>
  <c r="I20" i="16"/>
  <c r="L20" i="16"/>
  <c r="M20" i="16"/>
  <c r="O20" i="16"/>
  <c r="P20" i="16"/>
  <c r="G15" i="17"/>
  <c r="H11" i="17" s="1"/>
  <c r="H15" i="17" s="1"/>
  <c r="G22" i="16" l="1"/>
  <c r="G23" i="16" s="1"/>
  <c r="H22" i="16"/>
  <c r="H23" i="16" s="1"/>
  <c r="I11" i="17"/>
  <c r="I15" i="17" s="1"/>
  <c r="G4" i="16"/>
  <c r="G7" i="16" s="1"/>
  <c r="G12" i="16" s="1"/>
  <c r="G25" i="16" s="1"/>
  <c r="I22" i="16" l="1"/>
  <c r="I23" i="16" s="1"/>
  <c r="J11" i="17"/>
  <c r="J15" i="17" s="1"/>
  <c r="H4" i="16"/>
  <c r="H7" i="16" s="1"/>
  <c r="H12" i="16" s="1"/>
  <c r="H25" i="16" s="1"/>
  <c r="I4" i="16" l="1"/>
  <c r="I7" i="16" s="1"/>
  <c r="I12" i="16" s="1"/>
  <c r="I25" i="16" s="1"/>
  <c r="K11" i="17"/>
  <c r="K15" i="17" s="1"/>
  <c r="J22" i="16"/>
  <c r="J23" i="16" s="1"/>
  <c r="L11" i="17" l="1"/>
  <c r="L15" i="17" s="1"/>
  <c r="K22" i="16"/>
  <c r="K23" i="16" s="1"/>
  <c r="J4" i="16"/>
  <c r="J7" i="16" s="1"/>
  <c r="J12" i="16" s="1"/>
  <c r="J25" i="16" s="1"/>
  <c r="L22" i="16" l="1"/>
  <c r="L23" i="16" s="1"/>
  <c r="M11" i="17"/>
  <c r="M15" i="17" s="1"/>
  <c r="K4" i="16"/>
  <c r="K7" i="16" s="1"/>
  <c r="K12" i="16" s="1"/>
  <c r="K25" i="16" s="1"/>
  <c r="L4" i="16" l="1"/>
  <c r="L7" i="16" s="1"/>
  <c r="L12" i="16" s="1"/>
  <c r="L25" i="16" s="1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4" i="16" l="1"/>
  <c r="N7" i="16" s="1"/>
  <c r="N12" i="16" s="1"/>
  <c r="N25" i="16" s="1"/>
  <c r="P11" i="17"/>
  <c r="P15" i="17" s="1"/>
  <c r="P22" i="16" s="1"/>
  <c r="P23" i="16" s="1"/>
  <c r="O22" i="16"/>
  <c r="O23" i="16" s="1"/>
  <c r="O4" i="16" l="1"/>
  <c r="O7" i="16" s="1"/>
  <c r="O12" i="16" s="1"/>
  <c r="O25" i="16" s="1"/>
  <c r="P4" i="16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<sst xmlns="http://schemas.openxmlformats.org/spreadsheetml/2006/main" count="355" uniqueCount="201">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</sst>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tabSelected="1"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A14" sqref="A14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</row>
    <row r="15" spans="1:16" ht="15" customHeight="1" x14ac:dyDescent="0.45">
      <c r="A15"/>
      <c r="B15" s="16" t="s">
        <v>164</v>
      </c>
    </row>
    <row r="16" spans="1:16" ht="15" customHeight="1" x14ac:dyDescent="0.45">
      <c r="A16"/>
      <c r="B16" s="16" t="s">
        <v>152</v>
      </c>
    </row>
    <row r="17" spans="1:15" ht="15" customHeight="1" x14ac:dyDescent="0.45">
      <c r="A17"/>
    </row>
    <row r="18" spans="1:15" ht="15" customHeight="1" x14ac:dyDescent="0.45">
      <c r="A18"/>
      <c r="B18" s="16" t="s">
        <v>153</v>
      </c>
    </row>
    <row r="19" spans="1:15" ht="15" customHeight="1" x14ac:dyDescent="0.45">
      <c r="A19"/>
      <c r="B19" s="16" t="s">
        <v>178</v>
      </c>
    </row>
    <row r="20" spans="1:15" ht="15" customHeight="1" x14ac:dyDescent="0.45">
      <c r="A20"/>
      <c r="B20" s="16" t="s">
        <v>159</v>
      </c>
    </row>
    <row r="21" spans="1:15" ht="15" customHeight="1" x14ac:dyDescent="0.45">
      <c r="A21"/>
      <c r="B21" s="16" t="s">
        <v>154</v>
      </c>
    </row>
    <row r="22" spans="1:15" ht="15" customHeight="1" x14ac:dyDescent="0.45">
      <c r="B22" s="16" t="s">
        <v>155</v>
      </c>
    </row>
    <row r="23" spans="1:15" ht="15" customHeight="1" x14ac:dyDescent="0.45">
      <c r="A23"/>
    </row>
    <row r="24" spans="1:15" ht="15" customHeight="1" x14ac:dyDescent="0.45">
      <c r="A24"/>
      <c r="B24" s="16" t="s">
        <v>156</v>
      </c>
    </row>
    <row r="25" spans="1:15" ht="15" customHeight="1" x14ac:dyDescent="0.45">
      <c r="A25"/>
      <c r="B25" s="16" t="s">
        <v>157</v>
      </c>
    </row>
    <row r="26" spans="1:15" ht="15" customHeight="1" x14ac:dyDescent="0.45">
      <c r="A26"/>
      <c r="B26" s="16" t="s">
        <v>158</v>
      </c>
      <c r="C26" s="63">
        <v>0</v>
      </c>
    </row>
    <row r="27" spans="1:15" ht="15" customHeight="1" x14ac:dyDescent="0.45">
      <c r="A27"/>
    </row>
    <row r="28" spans="1:15" ht="15" customHeight="1" x14ac:dyDescent="0.45">
      <c r="B28"/>
    </row>
    <row r="29" spans="1:15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45">
      <c r="A30"/>
    </row>
    <row r="31" spans="1:15" ht="15" customHeight="1" x14ac:dyDescent="0.45">
      <c r="A31"/>
    </row>
    <row r="32" spans="1:15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</row>
    <row r="8" spans="1:16" ht="15" customHeight="1" x14ac:dyDescent="0.45">
      <c r="B8" s="16" t="str">
        <f>IS!B26</f>
        <v>Tax expense</v>
      </c>
    </row>
    <row r="9" spans="1:16" ht="15" customHeight="1" x14ac:dyDescent="0.45">
      <c r="B9" s="16" t="str">
        <f>CFS!B8</f>
        <v>(Asset retirement payments)</v>
      </c>
    </row>
    <row r="10" spans="1:16" ht="15" customHeight="1" x14ac:dyDescent="0.45">
      <c r="B10" s="16" t="str">
        <f>CFS!B11</f>
        <v>(Inc) dec in operating working capital</v>
      </c>
    </row>
    <row r="11" spans="1:16" ht="15" customHeight="1" x14ac:dyDescent="0.45">
      <c r="B11" s="16" t="str">
        <f>CFS!B14</f>
        <v>(Capital expenditure)</v>
      </c>
    </row>
    <row r="12" spans="1:16" ht="15" customHeight="1" x14ac:dyDescent="0.45">
      <c r="B12" s="16" t="str">
        <f>CFS!B15</f>
        <v>(Cash soft asset expenditure)</v>
      </c>
    </row>
    <row r="13" spans="1:16" ht="15" customHeight="1" x14ac:dyDescent="0.45">
      <c r="B13" s="16" t="s">
        <v>191</v>
      </c>
    </row>
    <row r="14" spans="1:16" ht="15" customHeight="1" x14ac:dyDescent="0.45">
      <c r="B14" s="16" t="s">
        <v>181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45">
      <c r="B15" s="16" t="s">
        <v>182</v>
      </c>
    </row>
    <row r="16" spans="1:16" ht="15" customHeight="1" x14ac:dyDescent="0.45">
      <c r="B16" s="16" t="s">
        <v>92</v>
      </c>
    </row>
    <row r="17" spans="1:3" ht="15" customHeight="1" x14ac:dyDescent="0.45">
      <c r="B17" s="16" t="s">
        <v>186</v>
      </c>
    </row>
    <row r="19" spans="1:3" ht="15" customHeight="1" x14ac:dyDescent="0.45">
      <c r="A19" s="15" t="s">
        <v>132</v>
      </c>
    </row>
    <row r="20" spans="1:3" ht="15" customHeight="1" x14ac:dyDescent="0.45">
      <c r="B20" s="16" t="s">
        <v>88</v>
      </c>
      <c r="C20" s="61"/>
    </row>
    <row r="21" spans="1:3" ht="15" customHeight="1" x14ac:dyDescent="0.45">
      <c r="B21" s="16" t="s">
        <v>89</v>
      </c>
      <c r="C21" s="61"/>
    </row>
    <row r="23" spans="1:3" ht="15" customHeight="1" x14ac:dyDescent="0.45">
      <c r="B23" s="16" t="s">
        <v>57</v>
      </c>
    </row>
    <row r="24" spans="1:3" ht="15" customHeight="1" x14ac:dyDescent="0.45">
      <c r="B24" s="16" t="s">
        <v>133</v>
      </c>
    </row>
    <row r="25" spans="1:3" ht="15" customHeight="1" x14ac:dyDescent="0.45">
      <c r="B25" s="16" t="s">
        <v>59</v>
      </c>
      <c r="C25" s="63">
        <v>0</v>
      </c>
    </row>
    <row r="26" spans="1:3" ht="15" customHeight="1" x14ac:dyDescent="0.45">
      <c r="B26" s="16" t="s">
        <v>92</v>
      </c>
    </row>
    <row r="28" spans="1:3" ht="15" customHeight="1" x14ac:dyDescent="0.45">
      <c r="B28" s="16" t="s">
        <v>93</v>
      </c>
    </row>
    <row r="29" spans="1:3" ht="15" customHeight="1" x14ac:dyDescent="0.45">
      <c r="B29" s="16" t="s">
        <v>89</v>
      </c>
    </row>
    <row r="30" spans="1:3" ht="15" customHeight="1" x14ac:dyDescent="0.45">
      <c r="B30" s="16" t="s">
        <v>175</v>
      </c>
    </row>
    <row r="32" spans="1:3" ht="15" customHeight="1" x14ac:dyDescent="0.45">
      <c r="B32" s="16" t="s">
        <v>179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/>
    </row>
    <row r="36" spans="1:16" ht="15" customHeight="1" x14ac:dyDescent="0.45">
      <c r="B36" s="16" t="s">
        <v>88</v>
      </c>
      <c r="C36" s="61"/>
    </row>
    <row r="37" spans="1:16" ht="15" customHeight="1" x14ac:dyDescent="0.45">
      <c r="B37" s="16" t="s">
        <v>89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57</v>
      </c>
    </row>
    <row r="40" spans="1:16" ht="15" customHeight="1" x14ac:dyDescent="0.45">
      <c r="B40" s="16" t="s">
        <v>90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59</v>
      </c>
      <c r="C43" s="63">
        <v>0</v>
      </c>
    </row>
    <row r="44" spans="1:16" ht="15" customHeight="1" x14ac:dyDescent="0.45">
      <c r="B44" s="16" t="s">
        <v>92</v>
      </c>
    </row>
    <row r="46" spans="1:16" ht="15" customHeight="1" x14ac:dyDescent="0.45">
      <c r="B46" s="16" t="s">
        <v>93</v>
      </c>
    </row>
    <row r="47" spans="1:16" ht="15" customHeight="1" x14ac:dyDescent="0.45">
      <c r="B47" s="16" t="s">
        <v>89</v>
      </c>
    </row>
    <row r="48" spans="1:16" ht="15" customHeight="1" x14ac:dyDescent="0.45">
      <c r="B48" s="16" t="s">
        <v>185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C3" sqref="C3"/>
      <selection pane="topRight" activeCell="C3" sqref="C3"/>
      <selection pane="bottomLeft" activeCell="C3" sqref="C3"/>
      <selection pane="bottomRight" activeCell="D32" sqref="D32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G23" sqref="G23:P2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18" activePane="bottomRight" state="frozen"/>
      <selection activeCell="C3" sqref="C3"/>
      <selection pane="topRight" activeCell="C3" sqref="C3"/>
      <selection pane="bottomLeft" activeCell="C3" sqref="C3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0</v>
      </c>
      <c r="E4">
        <f>CFS!E26</f>
        <v>0</v>
      </c>
      <c r="F4">
        <f>CFS!F26</f>
        <v>0</v>
      </c>
      <c r="G4">
        <f>CFS!G26</f>
        <v>0</v>
      </c>
      <c r="H4">
        <f>CFS!H26</f>
        <v>0</v>
      </c>
      <c r="I4">
        <f>CFS!I26</f>
        <v>0</v>
      </c>
      <c r="J4">
        <f>CFS!J26</f>
        <v>0</v>
      </c>
      <c r="K4">
        <f>CFS!K26</f>
        <v>0</v>
      </c>
      <c r="L4">
        <f>CFS!L26</f>
        <v>0</v>
      </c>
      <c r="M4">
        <f>CFS!M26</f>
        <v>0</v>
      </c>
      <c r="N4">
        <f>CFS!N26</f>
        <v>0</v>
      </c>
      <c r="O4">
        <f>CFS!O26</f>
        <v>0</v>
      </c>
      <c r="P4">
        <f>CFS!P26</f>
        <v>0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0</v>
      </c>
      <c r="E7">
        <f t="shared" ref="E7:P7" si="2">SUM(E4:E6)</f>
        <v>0</v>
      </c>
      <c r="F7">
        <f t="shared" si="2"/>
        <v>1.9569863013698623</v>
      </c>
      <c r="G7">
        <f t="shared" si="2"/>
        <v>31.101369863013705</v>
      </c>
      <c r="H7">
        <f t="shared" si="2"/>
        <v>58.9843397260274</v>
      </c>
      <c r="I7">
        <f t="shared" si="2"/>
        <v>88.476509589041086</v>
      </c>
      <c r="J7">
        <f t="shared" si="2"/>
        <v>88.476509589041086</v>
      </c>
      <c r="K7">
        <f t="shared" si="2"/>
        <v>88.476509589041086</v>
      </c>
      <c r="L7">
        <f t="shared" si="2"/>
        <v>88.476509589041086</v>
      </c>
      <c r="M7">
        <f t="shared" si="2"/>
        <v>88.476509589041086</v>
      </c>
      <c r="N7">
        <f t="shared" si="2"/>
        <v>47.187471780821923</v>
      </c>
      <c r="O7">
        <f t="shared" si="2"/>
        <v>11.796867945205481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420.19119929264843</v>
      </c>
      <c r="E12">
        <f t="shared" ref="E12:P12" si="3">SUM(E7,E9:E11)</f>
        <v>1655.9911992926484</v>
      </c>
      <c r="F12">
        <f t="shared" si="3"/>
        <v>2385.6481855940183</v>
      </c>
      <c r="G12">
        <f t="shared" si="3"/>
        <v>2295.6080091910299</v>
      </c>
      <c r="H12">
        <f t="shared" si="3"/>
        <v>2085.1218591247789</v>
      </c>
      <c r="I12">
        <f t="shared" si="3"/>
        <v>1757.0603490938954</v>
      </c>
      <c r="J12">
        <f t="shared" si="3"/>
        <v>1399.506669199998</v>
      </c>
      <c r="K12">
        <f t="shared" si="3"/>
        <v>1041.9529893061008</v>
      </c>
      <c r="L12">
        <f t="shared" si="3"/>
        <v>684.39930941220371</v>
      </c>
      <c r="M12">
        <f t="shared" si="3"/>
        <v>326.84562951830651</v>
      </c>
      <c r="N12">
        <f t="shared" si="3"/>
        <v>94.861295766675426</v>
      </c>
      <c r="O12">
        <f t="shared" si="3"/>
        <v>11.796867945206024</v>
      </c>
      <c r="P12">
        <f t="shared" si="3"/>
        <v>5.4423132667125174E-13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>
        <f>IF(ROUND(D12,2)=ROUND(D23,2),"OK",D12-D23)</f>
        <v>263.72082441879297</v>
      </c>
      <c r="E25" s="66">
        <f t="shared" ref="E25:P25" si="7">IF(ROUND(E12,2)=ROUND(E23,2),"OK",E12-E23)</f>
        <v>1112.4193650375901</v>
      </c>
      <c r="F25" s="66">
        <f t="shared" si="7"/>
        <v>1507.1174534817146</v>
      </c>
      <c r="G25" s="66">
        <f t="shared" si="7"/>
        <v>1309.8533253506994</v>
      </c>
      <c r="H25" s="66">
        <f t="shared" si="7"/>
        <v>921.64493061463736</v>
      </c>
      <c r="I25" s="66">
        <f t="shared" si="7"/>
        <v>332.04040875734813</v>
      </c>
      <c r="J25" s="66">
        <f t="shared" si="7"/>
        <v>-274.68339607073403</v>
      </c>
      <c r="K25" s="66">
        <f t="shared" si="7"/>
        <v>-880.78637366977409</v>
      </c>
      <c r="L25" s="66">
        <f t="shared" si="7"/>
        <v>-1486.2792744060293</v>
      </c>
      <c r="M25" s="66">
        <f t="shared" si="7"/>
        <v>-2091.1734936677335</v>
      </c>
      <c r="N25" s="66">
        <f t="shared" si="7"/>
        <v>-2420.7472538530287</v>
      </c>
      <c r="O25" s="66">
        <f t="shared" si="7"/>
        <v>-2447.3821283310476</v>
      </c>
      <c r="P25" s="66">
        <f t="shared" si="7"/>
        <v>-2454.4822291529654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5C849D-C73B-41D6-8220-5923CB11CAE6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30E5A43C-3219-4EF9-83F0-4BEEEFE7F4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2D1E7B-ECA8-448B-BF60-0B3CBDEF2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2025-08-12T12:53:05Z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