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ophieHarrup\Downloads\OneDrive_1_12-08-2025\13. Main Model - Cash Flow from Operations - Final\"/>
    </mc:Choice>
  </mc:AlternateContent>
  <xr:revisionPtr revIDLastSave="0" documentId="13_ncr:1_{E29EA135-8B1E-4C53-B41C-9D6A9CD29932}" xr6:coauthVersionLast="47" xr6:coauthVersionMax="47" xr10:uidLastSave="{00000000-0000-0000-0000-000000000000}"/>
  <bookViews>
    <workbookView xWindow="1350" yWindow="1350" windowWidth="16200" windowHeight="9982" firstSheet="3" activeTab="9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switch">Info!$N$10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5" l="1"/>
  <c r="E56" i="2"/>
  <c r="F56" i="2"/>
  <c r="D56" i="2"/>
  <c r="E4" i="18" l="1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10" i="11"/>
  <c r="P5" i="14" s="1"/>
  <c r="B9" i="15"/>
  <c r="B11" i="15"/>
  <c r="B10" i="15"/>
  <c r="B8" i="15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P4" i="15" l="1"/>
  <c r="G16" i="11"/>
  <c r="E8" i="17" l="1"/>
  <c r="D8" i="17"/>
  <c r="H14" i="2"/>
  <c r="D11" i="18" l="1"/>
  <c r="E11" i="18"/>
  <c r="D9" i="2"/>
  <c r="E9" i="2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F10" i="2" s="1"/>
  <c r="E47" i="2"/>
  <c r="E6" i="2" s="1"/>
  <c r="F47" i="2"/>
  <c r="F6" i="2" s="1"/>
  <c r="D47" i="2"/>
  <c r="D6" i="2" s="1"/>
  <c r="E8" i="18" l="1"/>
  <c r="E9" i="18" s="1"/>
  <c r="E12" i="18" s="1"/>
  <c r="D12" i="18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E22" i="12" l="1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P11" i="11" l="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P18" i="11" l="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P5" i="17" l="1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P21" i="11" l="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G12" i="14" l="1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5" i="18"/>
  <c r="I12" i="14"/>
  <c r="I14" i="14" s="1"/>
  <c r="I43" i="12"/>
  <c r="H46" i="12"/>
  <c r="H47" i="12" s="1"/>
  <c r="H7" i="18" s="1"/>
  <c r="I22" i="12"/>
  <c r="I25" i="12" s="1"/>
  <c r="I9" i="16" s="1"/>
  <c r="J16" i="12"/>
  <c r="K14" i="12"/>
  <c r="K15" i="12" s="1"/>
  <c r="K16" i="12" s="1"/>
  <c r="L13" i="12"/>
  <c r="J41" i="12" l="1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I7" i="18" s="1"/>
  <c r="M14" i="12"/>
  <c r="M15" i="12" s="1"/>
  <c r="N13" i="12"/>
  <c r="J25" i="12"/>
  <c r="J9" i="16" s="1"/>
  <c r="L16" i="12"/>
  <c r="K41" i="12" l="1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J7" i="18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N5" i="18" l="1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K7" i="18" s="1"/>
  <c r="N22" i="12"/>
  <c r="N25" i="12" s="1"/>
  <c r="N9" i="16" s="1"/>
  <c r="N41" i="12"/>
  <c r="N43" i="12" s="1"/>
  <c r="N11" i="16" s="1"/>
  <c r="P5" i="18" l="1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7" i="18" s="1"/>
  <c r="P8" i="17" l="1"/>
  <c r="L49" i="12"/>
  <c r="L19" i="16" s="1"/>
  <c r="M46" i="12" l="1"/>
  <c r="M47" i="12" s="1"/>
  <c r="M7" i="18" s="1"/>
  <c r="M49" i="12" l="1"/>
  <c r="M19" i="16" s="1"/>
  <c r="N46" i="12" l="1"/>
  <c r="N47" i="12" s="1"/>
  <c r="N7" i="18" s="1"/>
  <c r="N49" i="12" l="1"/>
  <c r="N19" i="16" s="1"/>
  <c r="O46" i="12" l="1"/>
  <c r="O47" i="12" l="1"/>
  <c r="O49" i="12" l="1"/>
  <c r="O19" i="16" s="1"/>
  <c r="O7" i="18"/>
  <c r="G6" i="17"/>
  <c r="G6" i="16" s="1"/>
  <c r="G7" i="17"/>
  <c r="G15" i="16" s="1"/>
  <c r="P46" i="12" l="1"/>
  <c r="P47" i="12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P11" i="18"/>
  <c r="O11" i="18"/>
  <c r="I11" i="18"/>
  <c r="H11" i="18"/>
  <c r="K11" i="18"/>
  <c r="L11" i="18"/>
  <c r="D16" i="16" l="1"/>
  <c r="E16" i="16"/>
  <c r="F16" i="16"/>
  <c r="D7" i="2" l="1"/>
  <c r="E7" i="2" l="1"/>
  <c r="F7" i="2"/>
  <c r="C7" i="2" l="1"/>
  <c r="D11" i="2"/>
  <c r="E11" i="2"/>
  <c r="F11" i="2"/>
  <c r="C11" i="2" l="1"/>
  <c r="D12" i="2"/>
  <c r="D15" i="2" s="1"/>
  <c r="F12" i="2" l="1"/>
  <c r="F15" i="2" s="1"/>
  <c r="C16" i="2"/>
  <c r="E12" i="2"/>
  <c r="E15" i="2" s="1"/>
  <c r="F16" i="2" l="1"/>
  <c r="F17" i="2" s="1"/>
  <c r="C17" i="2"/>
  <c r="D16" i="2"/>
  <c r="E16" i="2"/>
  <c r="E13" i="17" l="1"/>
  <c r="D13" i="17"/>
  <c r="D17" i="2"/>
  <c r="F13" i="17"/>
  <c r="E17" i="2"/>
  <c r="D15" i="17" l="1"/>
  <c r="D20" i="16"/>
  <c r="D4" i="16" l="1"/>
  <c r="D7" i="16" s="1"/>
  <c r="D22" i="16"/>
  <c r="D23" i="16" s="1"/>
  <c r="E11" i="17"/>
  <c r="E15" i="17" s="1"/>
  <c r="F11" i="17" l="1"/>
  <c r="F15" i="17" s="1"/>
  <c r="E22" i="16"/>
  <c r="D55" i="2"/>
  <c r="E20" i="16"/>
  <c r="E23" i="16" s="1"/>
  <c r="E4" i="16" l="1"/>
  <c r="E7" i="16" s="1"/>
  <c r="D32" i="12"/>
  <c r="D34" i="12" s="1"/>
  <c r="G11" i="17"/>
  <c r="F22" i="16"/>
  <c r="E55" i="2" l="1"/>
  <c r="D10" i="16"/>
  <c r="D12" i="16" s="1"/>
  <c r="D25" i="16" s="1"/>
  <c r="E31" i="12"/>
  <c r="F20" i="16"/>
  <c r="F23" i="16" s="1"/>
  <c r="F4" i="16" l="1"/>
  <c r="F7" i="16" s="1"/>
  <c r="E32" i="12"/>
  <c r="E34" i="12" s="1"/>
  <c r="E10" i="16" l="1"/>
  <c r="E12" i="16" s="1"/>
  <c r="E25" i="16" s="1"/>
  <c r="F31" i="12"/>
  <c r="F55" i="2"/>
  <c r="F32" i="12" l="1"/>
  <c r="F34" i="12" s="1"/>
  <c r="F27" i="12"/>
  <c r="F28" i="12" s="1"/>
  <c r="G31" i="12" l="1"/>
  <c r="F10" i="16"/>
  <c r="F12" i="16" s="1"/>
  <c r="F25" i="16" s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6" i="18" l="1"/>
  <c r="M19" i="14"/>
  <c r="H6" i="18"/>
  <c r="H19" i="14"/>
  <c r="J6" i="18"/>
  <c r="J19" i="14"/>
  <c r="G6" i="18"/>
  <c r="G19" i="14"/>
  <c r="N6" i="18"/>
  <c r="N19" i="14"/>
  <c r="L6" i="18"/>
  <c r="L19" i="14"/>
  <c r="P6" i="18"/>
  <c r="P19" i="14"/>
  <c r="O6" i="18"/>
  <c r="O19" i="14"/>
  <c r="I19" i="14"/>
  <c r="I6" i="18"/>
  <c r="K6" i="18"/>
  <c r="K19" i="14"/>
  <c r="G34" i="12"/>
  <c r="H31" i="12" l="1"/>
  <c r="H34" i="12" s="1"/>
  <c r="G10" i="16"/>
  <c r="H10" i="16" l="1"/>
  <c r="I31" i="12"/>
  <c r="I34" i="12" s="1"/>
  <c r="I10" i="16" l="1"/>
  <c r="J31" i="12"/>
  <c r="J34" i="12" s="1"/>
  <c r="K31" i="12" l="1"/>
  <c r="K34" i="12" s="1"/>
  <c r="J10" i="16"/>
  <c r="L31" i="12" l="1"/>
  <c r="L34" i="12" s="1"/>
  <c r="K10" i="16"/>
  <c r="L10" i="16" l="1"/>
  <c r="M31" i="12"/>
  <c r="M34" i="12" s="1"/>
  <c r="M10" i="16" l="1"/>
  <c r="N31" i="12"/>
  <c r="N34" i="12" s="1"/>
  <c r="O31" i="12" l="1"/>
  <c r="O34" i="12" s="1"/>
  <c r="N10" i="16"/>
  <c r="P31" i="12" l="1"/>
  <c r="P34" i="12" s="1"/>
  <c r="P10" i="16" s="1"/>
  <c r="O10" i="16"/>
  <c r="G24" i="14"/>
  <c r="G26" i="14" s="1"/>
  <c r="H24" i="14"/>
  <c r="H26" i="14" s="1"/>
  <c r="I24" i="14"/>
  <c r="I26" i="14" s="1"/>
  <c r="J24" i="14"/>
  <c r="J26" i="14" s="1"/>
  <c r="K24" i="14"/>
  <c r="K26" i="14" s="1"/>
  <c r="L24" i="14"/>
  <c r="L26" i="14" s="1"/>
  <c r="M24" i="14"/>
  <c r="M26" i="14" s="1"/>
  <c r="N24" i="14"/>
  <c r="N26" i="14" s="1"/>
  <c r="O24" i="14"/>
  <c r="O26" i="14" s="1"/>
  <c r="P24" i="14"/>
  <c r="P26" i="14" s="1"/>
  <c r="N27" i="14" l="1"/>
  <c r="J27" i="14"/>
  <c r="N4" i="18"/>
  <c r="N9" i="18" s="1"/>
  <c r="N12" i="18" s="1"/>
  <c r="N12" i="17"/>
  <c r="L27" i="14"/>
  <c r="O27" i="14"/>
  <c r="G27" i="14"/>
  <c r="J4" i="18"/>
  <c r="J9" i="18" s="1"/>
  <c r="J12" i="18" s="1"/>
  <c r="J12" i="17"/>
  <c r="P27" i="14"/>
  <c r="H27" i="14"/>
  <c r="K27" i="14"/>
  <c r="M27" i="14"/>
  <c r="I27" i="14"/>
  <c r="K4" i="18" l="1"/>
  <c r="K9" i="18" s="1"/>
  <c r="K12" i="18" s="1"/>
  <c r="K12" i="17"/>
  <c r="P12" i="17"/>
  <c r="P4" i="18"/>
  <c r="P9" i="18" s="1"/>
  <c r="P12" i="18" s="1"/>
  <c r="G4" i="18"/>
  <c r="G9" i="18" s="1"/>
  <c r="G12" i="18" s="1"/>
  <c r="G12" i="17"/>
  <c r="L12" i="17"/>
  <c r="L4" i="18"/>
  <c r="L9" i="18" s="1"/>
  <c r="L12" i="18" s="1"/>
  <c r="I12" i="17"/>
  <c r="I4" i="18"/>
  <c r="I9" i="18" s="1"/>
  <c r="I12" i="18" s="1"/>
  <c r="M12" i="17"/>
  <c r="M4" i="18"/>
  <c r="M9" i="18" s="1"/>
  <c r="M12" i="18" s="1"/>
  <c r="H12" i="17"/>
  <c r="H4" i="18"/>
  <c r="H9" i="18" s="1"/>
  <c r="H12" i="18" s="1"/>
  <c r="O4" i="18"/>
  <c r="O9" i="18" s="1"/>
  <c r="O12" i="18" s="1"/>
  <c r="O12" i="17"/>
  <c r="G16" i="16" l="1"/>
  <c r="H16" i="16" l="1"/>
  <c r="I16" i="16"/>
  <c r="J16" i="16"/>
  <c r="J20" i="16" s="1"/>
  <c r="K16" i="16"/>
  <c r="K20" i="16" s="1"/>
  <c r="L16" i="16"/>
  <c r="L20" i="16" s="1"/>
  <c r="M16" i="16"/>
  <c r="M20" i="16" s="1"/>
  <c r="N16" i="16"/>
  <c r="N20" i="16" s="1"/>
  <c r="O16" i="16"/>
  <c r="P16" i="16"/>
  <c r="G20" i="16"/>
  <c r="H20" i="16"/>
  <c r="I20" i="16"/>
  <c r="O20" i="16"/>
  <c r="P20" i="16"/>
  <c r="G15" i="17"/>
  <c r="H11" i="17" s="1"/>
  <c r="H15" i="17" s="1"/>
  <c r="G22" i="16" l="1"/>
  <c r="G23" i="16" s="1"/>
  <c r="H22" i="16"/>
  <c r="H23" i="16" s="1"/>
  <c r="I11" i="17"/>
  <c r="I15" i="17" s="1"/>
  <c r="G4" i="16"/>
  <c r="G7" i="16" s="1"/>
  <c r="G12" i="16" s="1"/>
  <c r="G25" i="16" s="1"/>
  <c r="I22" i="16" l="1"/>
  <c r="I23" i="16" s="1"/>
  <c r="J11" i="17"/>
  <c r="J15" i="17" s="1"/>
  <c r="H4" i="16"/>
  <c r="H7" i="16" s="1"/>
  <c r="H12" i="16" s="1"/>
  <c r="H25" i="16" s="1"/>
  <c r="I4" i="16" l="1"/>
  <c r="I7" i="16" s="1"/>
  <c r="I12" i="16" s="1"/>
  <c r="I25" i="16" s="1"/>
  <c r="K11" i="17"/>
  <c r="K15" i="17" s="1"/>
  <c r="J22" i="16"/>
  <c r="J23" i="16" s="1"/>
  <c r="L11" i="17" l="1"/>
  <c r="L15" i="17" s="1"/>
  <c r="K22" i="16"/>
  <c r="K23" i="16" s="1"/>
  <c r="J4" i="16"/>
  <c r="J7" i="16" s="1"/>
  <c r="J12" i="16" s="1"/>
  <c r="J25" i="16" s="1"/>
  <c r="L22" i="16" l="1"/>
  <c r="L23" i="16" s="1"/>
  <c r="M11" i="17"/>
  <c r="M15" i="17" s="1"/>
  <c r="K4" i="16"/>
  <c r="K7" i="16" s="1"/>
  <c r="K12" i="16" s="1"/>
  <c r="K25" i="16" s="1"/>
  <c r="L4" i="16" l="1"/>
  <c r="L7" i="16" s="1"/>
  <c r="L12" i="16" s="1"/>
  <c r="L25" i="16" s="1"/>
  <c r="M22" i="16"/>
  <c r="M23" i="16" s="1"/>
  <c r="N11" i="17"/>
  <c r="N15" i="17" s="1"/>
  <c r="O11" i="17" l="1"/>
  <c r="O15" i="17" s="1"/>
  <c r="N22" i="16"/>
  <c r="N23" i="16" s="1"/>
  <c r="M4" i="16"/>
  <c r="M7" i="16" s="1"/>
  <c r="M12" i="16" s="1"/>
  <c r="M25" i="16" s="1"/>
  <c r="N4" i="16" l="1"/>
  <c r="N7" i="16" s="1"/>
  <c r="N12" i="16" s="1"/>
  <c r="N25" i="16" s="1"/>
  <c r="P11" i="17"/>
  <c r="P15" i="17" s="1"/>
  <c r="P22" i="16" s="1"/>
  <c r="P23" i="16" s="1"/>
  <c r="O22" i="16"/>
  <c r="O23" i="16" s="1"/>
  <c r="O4" i="16" l="1"/>
  <c r="O7" i="16" s="1"/>
  <c r="O12" i="16" s="1"/>
  <c r="O25" i="16" s="1"/>
  <c r="P4" i="16"/>
  <c r="P7" i="16" s="1"/>
  <c r="P12" i="16" s="1"/>
  <c r="P25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<sst xmlns="http://schemas.openxmlformats.org/spreadsheetml/2006/main" count="355" uniqueCount="201">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</sst>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45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4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1"/>
      <c r="H9" s="81"/>
      <c r="I9" s="81"/>
      <c r="J9" s="81"/>
      <c r="K9" s="28"/>
    </row>
    <row r="10" spans="1:14" s="23" customFormat="1" ht="15" customHeight="1" x14ac:dyDescent="0.4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tabSelected="1" zoomScaleNormal="100" workbookViewId="0">
      <pane xSplit="2" ySplit="2" topLeftCell="C15" activePane="bottomRight" state="frozen"/>
      <selection activeCell="C3" sqref="C3"/>
      <selection pane="topRight" activeCell="C3" sqref="C3"/>
      <selection pane="bottomLeft" activeCell="C3" sqref="C3"/>
      <selection pane="bottomRight" activeCell="A14" sqref="A14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>IS!G27</f>
        <v>92.974752028294148</v>
      </c>
      <c r="H4">
        <f>IS!H27</f>
        <v>163.32260805658825</v>
      </c>
      <c r="I4">
        <f>IS!I27</f>
        <v>246.98391208488229</v>
      </c>
      <c r="J4">
        <f>IS!J27</f>
        <v>246.18391208488219</v>
      </c>
      <c r="K4">
        <f>IS!K27</f>
        <v>245.3839120848823</v>
      </c>
      <c r="L4">
        <f>IS!L27</f>
        <v>244.58391208488229</v>
      </c>
      <c r="M4">
        <f>IS!M27</f>
        <v>243.78391208488227</v>
      </c>
      <c r="N4">
        <f>IS!N27</f>
        <v>120.25808644527058</v>
      </c>
      <c r="O4">
        <f>IS!O27</f>
        <v>14.264521611317656</v>
      </c>
      <c r="P4">
        <f>IS!P27</f>
        <v>0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>-IS!G17</f>
        <v>12.084559964632415</v>
      </c>
      <c r="H6" s="73">
        <f>-IS!H17</f>
        <v>24.169119929264831</v>
      </c>
      <c r="I6" s="73">
        <f>-IS!I17</f>
        <v>36.25367989389725</v>
      </c>
      <c r="J6" s="73">
        <f>-IS!J17</f>
        <v>36.253679893897271</v>
      </c>
      <c r="K6" s="73">
        <f>-IS!K17</f>
        <v>36.25367989389725</v>
      </c>
      <c r="L6" s="73">
        <f>-IS!L17</f>
        <v>36.253679893897264</v>
      </c>
      <c r="M6" s="73">
        <f>-IS!M17</f>
        <v>36.253679893897257</v>
      </c>
      <c r="N6" s="73">
        <f>-IS!N17</f>
        <v>19.335295943411875</v>
      </c>
      <c r="O6" s="73">
        <f>-IS!O17</f>
        <v>4.8338239858529679</v>
      </c>
      <c r="P6" s="73">
        <f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0</v>
      </c>
      <c r="H7" s="73">
        <f>-IS!H23</f>
        <v>0</v>
      </c>
      <c r="I7" s="73">
        <f>-IS!I23</f>
        <v>0</v>
      </c>
      <c r="J7" s="73">
        <f>-IS!J23</f>
        <v>0</v>
      </c>
      <c r="K7" s="73">
        <f>-IS!K23</f>
        <v>0</v>
      </c>
      <c r="L7" s="73">
        <f>-IS!L23</f>
        <v>0</v>
      </c>
      <c r="M7" s="73">
        <f>-IS!M23</f>
        <v>0</v>
      </c>
      <c r="N7" s="73">
        <f>-IS!N23</f>
        <v>0</v>
      </c>
      <c r="O7" s="73">
        <f>-IS!O23</f>
        <v>0</v>
      </c>
      <c r="P7" s="73">
        <f>-IS!P23</f>
        <v>0</v>
      </c>
    </row>
    <row r="8" spans="1:16" ht="15" customHeight="1" x14ac:dyDescent="0.45">
      <c r="A8"/>
      <c r="B8" s="16" t="s">
        <v>174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si="2"/>
        <v>212.15931199292652</v>
      </c>
      <c r="H9">
        <f t="shared" si="2"/>
        <v>401.69172798585299</v>
      </c>
      <c r="I9">
        <f t="shared" si="2"/>
        <v>604.53759197877946</v>
      </c>
      <c r="J9">
        <f t="shared" si="2"/>
        <v>603.73759197877951</v>
      </c>
      <c r="K9">
        <f t="shared" si="2"/>
        <v>602.93759197877944</v>
      </c>
      <c r="L9">
        <f t="shared" si="2"/>
        <v>602.13759197877948</v>
      </c>
      <c r="M9">
        <f t="shared" si="2"/>
        <v>601.33759197877953</v>
      </c>
      <c r="N9">
        <f t="shared" si="2"/>
        <v>300.95338238868248</v>
      </c>
      <c r="O9">
        <f t="shared" si="2"/>
        <v>1.9383455971706169</v>
      </c>
      <c r="P9">
        <f t="shared" si="2"/>
        <v>0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si="3"/>
        <v>194.75684623950184</v>
      </c>
      <c r="H12">
        <f t="shared" si="3"/>
        <v>385.55067593105849</v>
      </c>
      <c r="I12">
        <f t="shared" si="3"/>
        <v>586.78733992398497</v>
      </c>
      <c r="J12">
        <f t="shared" si="3"/>
        <v>603.73759197877951</v>
      </c>
      <c r="K12">
        <f t="shared" si="3"/>
        <v>602.93759197877944</v>
      </c>
      <c r="L12">
        <f t="shared" si="3"/>
        <v>602.13759197877948</v>
      </c>
      <c r="M12">
        <f t="shared" si="3"/>
        <v>601.33759197877953</v>
      </c>
      <c r="N12">
        <f t="shared" si="3"/>
        <v>325.80373526539483</v>
      </c>
      <c r="O12">
        <f t="shared" si="3"/>
        <v>23.238648062924046</v>
      </c>
      <c r="P12">
        <f t="shared" si="3"/>
        <v>7.1001008219178106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</row>
    <row r="15" spans="1:16" ht="15" customHeight="1" x14ac:dyDescent="0.45">
      <c r="A15"/>
      <c r="B15" s="16" t="s">
        <v>164</v>
      </c>
    </row>
    <row r="16" spans="1:16" ht="15" customHeight="1" x14ac:dyDescent="0.45">
      <c r="A16"/>
      <c r="B16" s="16" t="s">
        <v>152</v>
      </c>
    </row>
    <row r="17" spans="1:15" ht="15" customHeight="1" x14ac:dyDescent="0.45">
      <c r="A17"/>
    </row>
    <row r="18" spans="1:15" ht="15" customHeight="1" x14ac:dyDescent="0.45">
      <c r="A18"/>
      <c r="B18" s="16" t="s">
        <v>153</v>
      </c>
    </row>
    <row r="19" spans="1:15" ht="15" customHeight="1" x14ac:dyDescent="0.45">
      <c r="A19"/>
      <c r="B19" s="16" t="s">
        <v>178</v>
      </c>
    </row>
    <row r="20" spans="1:15" ht="15" customHeight="1" x14ac:dyDescent="0.45">
      <c r="A20"/>
      <c r="B20" s="16" t="s">
        <v>159</v>
      </c>
    </row>
    <row r="21" spans="1:15" ht="15" customHeight="1" x14ac:dyDescent="0.45">
      <c r="A21"/>
      <c r="B21" s="16" t="s">
        <v>154</v>
      </c>
    </row>
    <row r="22" spans="1:15" ht="15" customHeight="1" x14ac:dyDescent="0.45">
      <c r="B22" s="16" t="s">
        <v>155</v>
      </c>
    </row>
    <row r="23" spans="1:15" ht="15" customHeight="1" x14ac:dyDescent="0.45">
      <c r="A23"/>
    </row>
    <row r="24" spans="1:15" ht="15" customHeight="1" x14ac:dyDescent="0.45">
      <c r="A24"/>
      <c r="B24" s="16" t="s">
        <v>156</v>
      </c>
    </row>
    <row r="25" spans="1:15" ht="15" customHeight="1" x14ac:dyDescent="0.45">
      <c r="A25"/>
      <c r="B25" s="16" t="s">
        <v>157</v>
      </c>
    </row>
    <row r="26" spans="1:15" ht="15" customHeight="1" x14ac:dyDescent="0.45">
      <c r="A26"/>
      <c r="B26" s="16" t="s">
        <v>158</v>
      </c>
      <c r="C26" s="63">
        <v>0</v>
      </c>
    </row>
    <row r="27" spans="1:15" ht="15" customHeight="1" x14ac:dyDescent="0.45">
      <c r="A27"/>
    </row>
    <row r="28" spans="1:15" ht="15" customHeight="1" x14ac:dyDescent="0.45">
      <c r="B28"/>
    </row>
    <row r="29" spans="1:15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5" ht="15" customHeight="1" x14ac:dyDescent="0.45">
      <c r="A30"/>
    </row>
    <row r="31" spans="1:15" ht="15" customHeight="1" x14ac:dyDescent="0.45">
      <c r="A31"/>
    </row>
    <row r="32" spans="1:15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6" t="s">
        <v>0</v>
      </c>
      <c r="C4" s="86"/>
      <c r="D4" s="86"/>
      <c r="E4" s="86"/>
      <c r="F4" s="86"/>
      <c r="G4" s="86"/>
      <c r="H4" s="86"/>
      <c r="I4" s="86"/>
      <c r="K4" s="1"/>
      <c r="L4" s="86" t="s">
        <v>2</v>
      </c>
      <c r="M4" s="86"/>
      <c r="N4" s="86"/>
      <c r="O4" s="86"/>
      <c r="P4" s="86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3" t="s">
        <v>168</v>
      </c>
      <c r="O5" s="83"/>
      <c r="P5" s="83"/>
      <c r="Q5" s="83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4">
        <v>44196</v>
      </c>
      <c r="O6" s="84"/>
      <c r="P6" s="84"/>
      <c r="Q6" s="84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3" t="s">
        <v>26</v>
      </c>
      <c r="O7" s="83"/>
      <c r="P7" s="83"/>
      <c r="Q7" s="83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3" t="s">
        <v>9</v>
      </c>
      <c r="O8" s="83"/>
      <c r="P8" s="83"/>
      <c r="Q8" s="83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3" t="s">
        <v>10</v>
      </c>
      <c r="O9" s="83"/>
      <c r="P9" s="83"/>
      <c r="Q9" s="83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5">
        <v>1</v>
      </c>
      <c r="O10" s="85"/>
      <c r="P10" s="85"/>
      <c r="Q10" s="85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7" t="s">
        <v>17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N13" s="1"/>
      <c r="O13" s="86" t="s">
        <v>12</v>
      </c>
      <c r="P13" s="86"/>
      <c r="Q13" s="86"/>
      <c r="R13" s="58"/>
    </row>
    <row r="14" spans="1:18" s="2" customFormat="1" ht="15" customHeight="1" x14ac:dyDescent="0.45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192</v>
      </c>
      <c r="D8" s="74"/>
      <c r="E8" s="74"/>
      <c r="F8" s="74"/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200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45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45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/>
      <c r="E19" s="61"/>
      <c r="F19" s="61"/>
    </row>
    <row r="20" spans="1:17" ht="15" customHeight="1" x14ac:dyDescent="0.45">
      <c r="B20" s="16" t="s">
        <v>167</v>
      </c>
      <c r="C20" s="61"/>
      <c r="D20" s="61"/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181</v>
      </c>
      <c r="D22" s="71">
        <v>1.3</v>
      </c>
    </row>
    <row r="23" spans="1:17" ht="15" customHeight="1" x14ac:dyDescent="0.45">
      <c r="B23" s="16" t="s">
        <v>190</v>
      </c>
      <c r="D23" s="72"/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</row>
    <row r="54" spans="1:16" ht="15" customHeight="1" x14ac:dyDescent="0.45">
      <c r="A54"/>
      <c r="B54" s="16" t="s">
        <v>163</v>
      </c>
    </row>
    <row r="55" spans="1:16" ht="15" customHeight="1" x14ac:dyDescent="0.45">
      <c r="A55"/>
      <c r="B55" s="16" t="s">
        <v>69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45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zoomScaleNormal="100" zoomScaleSheetLayoutView="15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184</v>
      </c>
    </row>
    <row r="8" spans="1:16" ht="15" customHeight="1" x14ac:dyDescent="0.45">
      <c r="B8" s="16" t="str">
        <f>IS!B26</f>
        <v>Tax expense</v>
      </c>
    </row>
    <row r="9" spans="1:16" ht="15" customHeight="1" x14ac:dyDescent="0.45">
      <c r="B9" s="16" t="str">
        <f>CFS!B8</f>
        <v>(Asset retirement payments)</v>
      </c>
    </row>
    <row r="10" spans="1:16" ht="15" customHeight="1" x14ac:dyDescent="0.45">
      <c r="B10" s="16" t="str">
        <f>CFS!B11</f>
        <v>(Inc) dec in operating working capital</v>
      </c>
    </row>
    <row r="11" spans="1:16" ht="15" customHeight="1" x14ac:dyDescent="0.45">
      <c r="B11" s="16" t="str">
        <f>CFS!B14</f>
        <v>(Capital expenditure)</v>
      </c>
    </row>
    <row r="12" spans="1:16" ht="15" customHeight="1" x14ac:dyDescent="0.45">
      <c r="B12" s="16" t="str">
        <f>CFS!B15</f>
        <v>(Cash soft asset expenditure)</v>
      </c>
    </row>
    <row r="13" spans="1:16" ht="15" customHeight="1" x14ac:dyDescent="0.45">
      <c r="B13" s="16" t="s">
        <v>191</v>
      </c>
    </row>
    <row r="14" spans="1:16" ht="15" customHeight="1" x14ac:dyDescent="0.45">
      <c r="B14" s="16" t="s">
        <v>181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ht="15" customHeight="1" x14ac:dyDescent="0.45">
      <c r="B15" s="16" t="s">
        <v>182</v>
      </c>
    </row>
    <row r="16" spans="1:16" ht="15" customHeight="1" x14ac:dyDescent="0.45">
      <c r="B16" s="16" t="s">
        <v>92</v>
      </c>
    </row>
    <row r="17" spans="1:3" ht="15" customHeight="1" x14ac:dyDescent="0.45">
      <c r="B17" s="16" t="s">
        <v>186</v>
      </c>
    </row>
    <row r="19" spans="1:3" ht="15" customHeight="1" x14ac:dyDescent="0.45">
      <c r="A19" s="15" t="s">
        <v>132</v>
      </c>
    </row>
    <row r="20" spans="1:3" ht="15" customHeight="1" x14ac:dyDescent="0.45">
      <c r="B20" s="16" t="s">
        <v>88</v>
      </c>
      <c r="C20" s="61"/>
    </row>
    <row r="21" spans="1:3" ht="15" customHeight="1" x14ac:dyDescent="0.45">
      <c r="B21" s="16" t="s">
        <v>89</v>
      </c>
      <c r="C21" s="61"/>
    </row>
    <row r="23" spans="1:3" ht="15" customHeight="1" x14ac:dyDescent="0.45">
      <c r="B23" s="16" t="s">
        <v>57</v>
      </c>
    </row>
    <row r="24" spans="1:3" ht="15" customHeight="1" x14ac:dyDescent="0.45">
      <c r="B24" s="16" t="s">
        <v>133</v>
      </c>
    </row>
    <row r="25" spans="1:3" ht="15" customHeight="1" x14ac:dyDescent="0.45">
      <c r="B25" s="16" t="s">
        <v>59</v>
      </c>
      <c r="C25" s="63">
        <v>0</v>
      </c>
    </row>
    <row r="26" spans="1:3" ht="15" customHeight="1" x14ac:dyDescent="0.45">
      <c r="B26" s="16" t="s">
        <v>92</v>
      </c>
    </row>
    <row r="28" spans="1:3" ht="15" customHeight="1" x14ac:dyDescent="0.45">
      <c r="B28" s="16" t="s">
        <v>93</v>
      </c>
    </row>
    <row r="29" spans="1:3" ht="15" customHeight="1" x14ac:dyDescent="0.45">
      <c r="B29" s="16" t="s">
        <v>89</v>
      </c>
    </row>
    <row r="30" spans="1:3" ht="15" customHeight="1" x14ac:dyDescent="0.45">
      <c r="B30" s="16" t="s">
        <v>175</v>
      </c>
    </row>
    <row r="32" spans="1:3" ht="15" customHeight="1" x14ac:dyDescent="0.45">
      <c r="B32" s="16" t="s">
        <v>179</v>
      </c>
    </row>
    <row r="34" spans="1:16" ht="15" customHeight="1" x14ac:dyDescent="0.45">
      <c r="A34" s="15" t="s">
        <v>176</v>
      </c>
    </row>
    <row r="35" spans="1:16" ht="15" customHeight="1" x14ac:dyDescent="0.45">
      <c r="B35" s="16" t="s">
        <v>194</v>
      </c>
      <c r="C35" s="69"/>
    </row>
    <row r="36" spans="1:16" ht="15" customHeight="1" x14ac:dyDescent="0.45">
      <c r="B36" s="16" t="s">
        <v>88</v>
      </c>
      <c r="C36" s="61"/>
    </row>
    <row r="37" spans="1:16" ht="15" customHeight="1" x14ac:dyDescent="0.45">
      <c r="B37" s="16" t="s">
        <v>89</v>
      </c>
      <c r="C37" s="61"/>
    </row>
    <row r="38" spans="1:16" ht="15" customHeight="1" x14ac:dyDescent="0.45">
      <c r="C38" s="61"/>
    </row>
    <row r="39" spans="1:16" ht="15" customHeight="1" x14ac:dyDescent="0.45">
      <c r="B39" s="16" t="s">
        <v>57</v>
      </c>
    </row>
    <row r="40" spans="1:16" ht="15" customHeight="1" x14ac:dyDescent="0.45">
      <c r="B40" s="16" t="s">
        <v>90</v>
      </c>
    </row>
    <row r="41" spans="1:16" ht="15" customHeight="1" x14ac:dyDescent="0.45">
      <c r="B41" s="16" t="s">
        <v>91</v>
      </c>
    </row>
    <row r="42" spans="1:16" ht="15" customHeight="1" x14ac:dyDescent="0.45">
      <c r="B42" s="16" t="s">
        <v>193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1:16" ht="15" customHeight="1" x14ac:dyDescent="0.45">
      <c r="B43" s="16" t="s">
        <v>59</v>
      </c>
      <c r="C43" s="63">
        <v>0</v>
      </c>
    </row>
    <row r="44" spans="1:16" ht="15" customHeight="1" x14ac:dyDescent="0.45">
      <c r="B44" s="16" t="s">
        <v>92</v>
      </c>
    </row>
    <row r="46" spans="1:16" ht="15" customHeight="1" x14ac:dyDescent="0.45">
      <c r="B46" s="16" t="s">
        <v>93</v>
      </c>
    </row>
    <row r="47" spans="1:16" ht="15" customHeight="1" x14ac:dyDescent="0.45">
      <c r="B47" s="16" t="s">
        <v>89</v>
      </c>
    </row>
    <row r="48" spans="1:16" ht="15" customHeight="1" x14ac:dyDescent="0.45">
      <c r="B48" s="16" t="s">
        <v>185</v>
      </c>
    </row>
    <row r="50" spans="1:16" ht="15" customHeight="1" x14ac:dyDescent="0.45">
      <c r="B50" s="16" t="s">
        <v>188</v>
      </c>
    </row>
    <row r="52" spans="1:16" ht="15" customHeight="1" x14ac:dyDescent="0.45">
      <c r="B52" s="16" t="s">
        <v>187</v>
      </c>
    </row>
    <row r="53" spans="1:16" ht="15" customHeight="1" x14ac:dyDescent="0.45">
      <c r="B53" s="16" t="s">
        <v>183</v>
      </c>
    </row>
    <row r="54" spans="1:16" ht="15" customHeight="1" x14ac:dyDescent="0.45">
      <c r="B54" s="16" t="s">
        <v>180</v>
      </c>
    </row>
    <row r="55" spans="1:16" ht="15" customHeight="1" x14ac:dyDescent="0.45">
      <c r="B55" s="16" t="s">
        <v>189</v>
      </c>
    </row>
    <row r="60" spans="1:16" ht="15" customHeight="1" x14ac:dyDescent="0.45">
      <c r="A60" s="15" t="s">
        <v>94</v>
      </c>
    </row>
    <row r="61" spans="1:16" ht="15" customHeight="1" x14ac:dyDescent="0.45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45">
      <c r="B62" s="16" t="s">
        <v>141</v>
      </c>
      <c r="E62" s="65"/>
      <c r="F62" s="65"/>
    </row>
    <row r="63" spans="1:16" ht="15" customHeight="1" x14ac:dyDescent="0.45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45">
      <c r="B64" s="16" t="s">
        <v>100</v>
      </c>
    </row>
    <row r="65" spans="1:3" ht="15" customHeight="1" x14ac:dyDescent="0.45">
      <c r="B65" s="16" t="s">
        <v>101</v>
      </c>
      <c r="C65" s="61"/>
    </row>
    <row r="67" spans="1:3" ht="15" customHeight="1" x14ac:dyDescent="0.45">
      <c r="A67"/>
      <c r="B67"/>
    </row>
    <row r="68" spans="1:3" ht="15" customHeight="1" x14ac:dyDescent="0.45">
      <c r="A68"/>
      <c r="B68"/>
    </row>
    <row r="69" spans="1:3" ht="15" customHeight="1" x14ac:dyDescent="0.45">
      <c r="A69"/>
      <c r="B69"/>
    </row>
    <row r="70" spans="1:3" ht="15" customHeight="1" x14ac:dyDescent="0.45">
      <c r="A70"/>
      <c r="B70"/>
    </row>
    <row r="71" spans="1:3" ht="15" customHeight="1" x14ac:dyDescent="0.45">
      <c r="A71"/>
      <c r="B71"/>
    </row>
    <row r="72" spans="1:3" ht="15" customHeight="1" x14ac:dyDescent="0.45">
      <c r="A72"/>
      <c r="B72"/>
    </row>
    <row r="73" spans="1:3" ht="15" customHeight="1" x14ac:dyDescent="0.45">
      <c r="A73"/>
      <c r="B73"/>
    </row>
    <row r="74" spans="1:3" ht="15" customHeight="1" x14ac:dyDescent="0.45">
      <c r="A74"/>
      <c r="B74"/>
    </row>
    <row r="75" spans="1:3" ht="15" customHeight="1" x14ac:dyDescent="0.45">
      <c r="A75"/>
      <c r="B75"/>
    </row>
    <row r="76" spans="1:3" ht="15" customHeight="1" x14ac:dyDescent="0.45">
      <c r="A76"/>
      <c r="B76"/>
    </row>
    <row r="77" spans="1:3" ht="15" customHeight="1" x14ac:dyDescent="0.45">
      <c r="A77"/>
      <c r="B77"/>
    </row>
    <row r="78" spans="1:3" ht="15" customHeight="1" x14ac:dyDescent="0.45">
      <c r="A78"/>
      <c r="B78"/>
    </row>
    <row r="79" spans="1:3" ht="15" customHeight="1" x14ac:dyDescent="0.45">
      <c r="A79"/>
      <c r="B79"/>
    </row>
    <row r="80" spans="1:3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  <row r="108" spans="1:2" ht="15" customHeight="1" x14ac:dyDescent="0.45">
      <c r="A108"/>
      <c r="B108"/>
    </row>
    <row r="109" spans="1:2" ht="15" customHeight="1" x14ac:dyDescent="0.45">
      <c r="A109"/>
      <c r="B109"/>
    </row>
    <row r="110" spans="1:2" ht="15" customHeight="1" x14ac:dyDescent="0.45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0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 x14ac:dyDescent="0.45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45">
      <c r="A14" s="60"/>
      <c r="B14" s="16" t="s">
        <v>141</v>
      </c>
    </row>
    <row r="15" spans="1:16" ht="15" customHeight="1" x14ac:dyDescent="0.45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activeCell="C3" sqref="C3"/>
      <selection pane="topRight" activeCell="C3" sqref="C3"/>
      <selection pane="bottomLeft" activeCell="C3" sqref="C3"/>
      <selection pane="bottomRight" activeCell="D32" sqref="D32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169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>SUM('S&amp;U'!D55:F55)</f>
        <v>204.5</v>
      </c>
    </row>
    <row r="28" spans="1:16" ht="15" customHeight="1" x14ac:dyDescent="0.45">
      <c r="B28" s="16" t="s">
        <v>71</v>
      </c>
      <c r="F28">
        <f>F27/-F15</f>
        <v>-2.2874720357941833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45">
      <c r="B32" s="16" t="s">
        <v>72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45">
      <c r="B33" s="16" t="s">
        <v>73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G23" sqref="G23:P23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45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</row>
    <row r="22" spans="1:16" ht="15" customHeight="1" x14ac:dyDescent="0.45">
      <c r="A22"/>
      <c r="B22" s="16" t="s">
        <v>177</v>
      </c>
    </row>
    <row r="23" spans="1:16" ht="15" customHeight="1" x14ac:dyDescent="0.45">
      <c r="A23"/>
      <c r="B23" s="16" t="s">
        <v>112</v>
      </c>
    </row>
    <row r="24" spans="1:16" ht="15" customHeight="1" x14ac:dyDescent="0.45">
      <c r="A24"/>
      <c r="B24" s="16" t="s">
        <v>113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45">
      <c r="A27"/>
      <c r="B27" s="16" t="s">
        <v>116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18" activePane="bottomRight" state="frozen"/>
      <selection activeCell="C3" sqref="C3"/>
      <selection pane="topRight" activeCell="C3" sqref="C3"/>
      <selection pane="bottomLeft" activeCell="C3" sqref="C3"/>
      <selection pane="bottomRight" activeCell="E26" sqref="E26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>CFS!D26</f>
        <v>0</v>
      </c>
      <c r="E4">
        <f>CFS!E26</f>
        <v>0</v>
      </c>
      <c r="F4">
        <f>CFS!F26</f>
        <v>0</v>
      </c>
      <c r="G4">
        <f>CFS!G26</f>
        <v>0</v>
      </c>
      <c r="H4">
        <f>CFS!H26</f>
        <v>0</v>
      </c>
      <c r="I4">
        <f>CFS!I26</f>
        <v>0</v>
      </c>
      <c r="J4">
        <f>CFS!J26</f>
        <v>0</v>
      </c>
      <c r="K4">
        <f>CFS!K26</f>
        <v>0</v>
      </c>
      <c r="L4">
        <f>CFS!L26</f>
        <v>0</v>
      </c>
      <c r="M4">
        <f>CFS!M26</f>
        <v>0</v>
      </c>
      <c r="N4">
        <f>CFS!N26</f>
        <v>0</v>
      </c>
      <c r="O4">
        <f>CFS!O26</f>
        <v>0</v>
      </c>
      <c r="P4">
        <f>CFS!P26</f>
        <v>0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>SUM(D4:D6)</f>
        <v>0</v>
      </c>
      <c r="E7">
        <f t="shared" ref="E7:P7" si="2">SUM(E4:E6)</f>
        <v>0</v>
      </c>
      <c r="F7">
        <f t="shared" si="2"/>
        <v>1.9569863013698623</v>
      </c>
      <c r="G7">
        <f t="shared" si="2"/>
        <v>31.101369863013705</v>
      </c>
      <c r="H7">
        <f t="shared" si="2"/>
        <v>58.9843397260274</v>
      </c>
      <c r="I7">
        <f t="shared" si="2"/>
        <v>88.476509589041086</v>
      </c>
      <c r="J7">
        <f t="shared" si="2"/>
        <v>88.476509589041086</v>
      </c>
      <c r="K7">
        <f t="shared" si="2"/>
        <v>88.476509589041086</v>
      </c>
      <c r="L7">
        <f t="shared" si="2"/>
        <v>88.476509589041086</v>
      </c>
      <c r="M7">
        <f t="shared" si="2"/>
        <v>88.476509589041086</v>
      </c>
      <c r="N7">
        <f t="shared" si="2"/>
        <v>47.187471780821923</v>
      </c>
      <c r="O7">
        <f t="shared" si="2"/>
        <v>11.796867945205481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>Depletion!D34</f>
        <v>203</v>
      </c>
      <c r="E10">
        <f>Depletion!E34</f>
        <v>203.8</v>
      </c>
      <c r="F10">
        <f>Depletion!F34</f>
        <v>204.5</v>
      </c>
      <c r="G10">
        <f>Depletion!G34</f>
        <v>194.27500000000001</v>
      </c>
      <c r="H10">
        <f>Depletion!H34</f>
        <v>173.82500000000002</v>
      </c>
      <c r="I10">
        <f>Depletion!I34</f>
        <v>143.15000000000003</v>
      </c>
      <c r="J10">
        <f>Depletion!J34</f>
        <v>112.47500000000002</v>
      </c>
      <c r="K10">
        <f>Depletion!K34</f>
        <v>81.80000000000004</v>
      </c>
      <c r="L10">
        <f>Depletion!L34</f>
        <v>51.125000000000043</v>
      </c>
      <c r="M10">
        <f>Depletion!M34</f>
        <v>20.450000000000049</v>
      </c>
      <c r="N10">
        <f>Depletion!N34</f>
        <v>4.090000000000046</v>
      </c>
      <c r="O10">
        <f>Depletion!O34</f>
        <v>4.6185277824406512E-14</v>
      </c>
      <c r="P10">
        <f>Depletion!P34</f>
        <v>4.6185277824406512E-14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>SUM(D7,D9:D11)</f>
        <v>420.19119929264843</v>
      </c>
      <c r="E12">
        <f t="shared" ref="E12:P12" si="3">SUM(E7,E9:E11)</f>
        <v>1655.9911992926484</v>
      </c>
      <c r="F12">
        <f t="shared" si="3"/>
        <v>2385.6481855940183</v>
      </c>
      <c r="G12">
        <f t="shared" si="3"/>
        <v>2295.6080091910299</v>
      </c>
      <c r="H12">
        <f t="shared" si="3"/>
        <v>2085.1218591247789</v>
      </c>
      <c r="I12">
        <f t="shared" si="3"/>
        <v>1757.0603490938954</v>
      </c>
      <c r="J12">
        <f t="shared" si="3"/>
        <v>1399.506669199998</v>
      </c>
      <c r="K12">
        <f t="shared" si="3"/>
        <v>1041.9529893061008</v>
      </c>
      <c r="L12">
        <f t="shared" si="3"/>
        <v>684.39930941220371</v>
      </c>
      <c r="M12">
        <f t="shared" si="3"/>
        <v>326.84562951830651</v>
      </c>
      <c r="N12">
        <f t="shared" si="3"/>
        <v>94.861295766675426</v>
      </c>
      <c r="O12">
        <f t="shared" si="3"/>
        <v>11.796867945206024</v>
      </c>
      <c r="P12">
        <f t="shared" si="3"/>
        <v>5.4423132667125174E-13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176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929.71745261537819</v>
      </c>
      <c r="H22">
        <f>Calcs!H15</f>
        <v>1093.0400606719663</v>
      </c>
      <c r="I22">
        <f>Calcs!I15</f>
        <v>1340.0239727568487</v>
      </c>
      <c r="J22">
        <f>Calcs!J15</f>
        <v>1586.2078848417309</v>
      </c>
      <c r="K22">
        <f>Calcs!K15</f>
        <v>1831.5917969266131</v>
      </c>
      <c r="L22">
        <f>Calcs!L15</f>
        <v>2076.1757090114952</v>
      </c>
      <c r="M22">
        <f>Calcs!M15</f>
        <v>2319.9596210963773</v>
      </c>
      <c r="N22">
        <f>Calcs!N15</f>
        <v>2440.217707541648</v>
      </c>
      <c r="O22">
        <f>Calcs!O15</f>
        <v>2454.4822291529658</v>
      </c>
      <c r="P22">
        <f>Calcs!P15</f>
        <v>2454.4822291529658</v>
      </c>
    </row>
    <row r="23" spans="1:16" ht="15" customHeight="1" x14ac:dyDescent="0.45">
      <c r="A23"/>
      <c r="B23" s="16" t="s">
        <v>145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985.75468384033036</v>
      </c>
      <c r="H23">
        <f t="shared" si="6"/>
        <v>1163.4769285101415</v>
      </c>
      <c r="I23">
        <f t="shared" si="6"/>
        <v>1425.0199403365473</v>
      </c>
      <c r="J23">
        <f t="shared" si="6"/>
        <v>1674.190065270732</v>
      </c>
      <c r="K23">
        <f t="shared" si="6"/>
        <v>1922.7393629758749</v>
      </c>
      <c r="L23">
        <f t="shared" si="6"/>
        <v>2170.6785838182332</v>
      </c>
      <c r="M23">
        <f t="shared" si="6"/>
        <v>2418.0191231860399</v>
      </c>
      <c r="N23">
        <f t="shared" si="6"/>
        <v>2515.6085496197043</v>
      </c>
      <c r="O23">
        <f t="shared" si="6"/>
        <v>2459.1789962762537</v>
      </c>
      <c r="P23">
        <f t="shared" si="6"/>
        <v>2454.4822291529658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>
        <f>IF(ROUND(D12,2)=ROUND(D23,2),"OK",D12-D23)</f>
        <v>263.72082441879297</v>
      </c>
      <c r="E25" s="66">
        <f t="shared" ref="E25:P25" si="7">IF(ROUND(E12,2)=ROUND(E23,2),"OK",E12-E23)</f>
        <v>1112.4193650375901</v>
      </c>
      <c r="F25" s="66">
        <f t="shared" si="7"/>
        <v>1507.1174534817146</v>
      </c>
      <c r="G25" s="66">
        <f t="shared" si="7"/>
        <v>1309.8533253506994</v>
      </c>
      <c r="H25" s="66">
        <f t="shared" si="7"/>
        <v>921.64493061463736</v>
      </c>
      <c r="I25" s="66">
        <f t="shared" si="7"/>
        <v>332.04040875734813</v>
      </c>
      <c r="J25" s="66">
        <f t="shared" si="7"/>
        <v>-274.68339607073403</v>
      </c>
      <c r="K25" s="66">
        <f t="shared" si="7"/>
        <v>-880.78637366977409</v>
      </c>
      <c r="L25" s="66">
        <f t="shared" si="7"/>
        <v>-1486.2792744060293</v>
      </c>
      <c r="M25" s="66">
        <f t="shared" si="7"/>
        <v>-2091.1734936677335</v>
      </c>
      <c r="N25" s="66">
        <f t="shared" si="7"/>
        <v>-2420.7472538530287</v>
      </c>
      <c r="O25" s="66">
        <f t="shared" si="7"/>
        <v>-2447.3821283310476</v>
      </c>
      <c r="P25" s="66">
        <f t="shared" si="7"/>
        <v>-2454.4822291529654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CBCB2D-4B6F-4353-BF89-761379DD3BBA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88D5D40B-DA13-4361-AF6B-19F817BB20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3F1190-6638-43CB-98C8-7B533EA5C2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2018-11-06T19:46:38Z</cp:lastPrinted>
  <dcterms:created xsi:type="dcterms:W3CDTF">2016-02-03T14:06:14Z</dcterms:created>
  <dcterms:modified xsi:type="dcterms:W3CDTF">2025-08-12T12:51:44Z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