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8. Main Model - Debt Service Reserve Account - Development/"/>
    </mc:Choice>
  </mc:AlternateContent>
  <xr:revisionPtr revIDLastSave="2" documentId="13_ncr:1_{36713684-9C76-45C6-AD71-AC707B588EB9}" xr6:coauthVersionLast="47" xr6:coauthVersionMax="47" xr10:uidLastSave="{6F9B41E8-7535-40C2-8137-F473813CF80C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_xlnm.Print_Area" localSheetId="3">Finance!$B$38:$I$56</definedName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I4" i="15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J4" i="15" l="1"/>
  <c r="I42" i="15"/>
  <c r="H40" i="15"/>
  <c r="C36" i="15"/>
  <c r="F10" i="2"/>
  <c r="F55" i="15" s="1"/>
  <c r="G52" i="15" s="1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J27" i="14"/>
  <c r="N27" i="14"/>
  <c r="N4" i="18" l="1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G32" i="15" s="1"/>
  <c r="H16" i="16"/>
  <c r="H20" i="16" s="1"/>
  <c r="I16" i="16"/>
  <c r="J16" i="16"/>
  <c r="K16" i="16"/>
  <c r="K20" i="16" s="1"/>
  <c r="L16" i="16"/>
  <c r="M16" i="16"/>
  <c r="M20" i="16" s="1"/>
  <c r="N16" i="16"/>
  <c r="N20" i="16" s="1"/>
  <c r="O16" i="16"/>
  <c r="P16" i="16"/>
  <c r="P20" i="16" s="1"/>
  <c r="G20" i="16"/>
  <c r="I20" i="16"/>
  <c r="J20" i="16"/>
  <c r="L20" i="16"/>
  <c r="O20" i="16"/>
  <c r="G15" i="17"/>
  <c r="H11" i="17" s="1"/>
  <c r="H15" i="17" s="1"/>
  <c r="G21" i="18"/>
  <c r="H21" i="18"/>
  <c r="H22" i="18" s="1"/>
  <c r="I21" i="18"/>
  <c r="I22" i="18" s="1"/>
  <c r="I25" i="18" s="1"/>
  <c r="J21" i="18"/>
  <c r="K21" i="18"/>
  <c r="K22" i="18" s="1"/>
  <c r="K25" i="18" s="1"/>
  <c r="L21" i="18"/>
  <c r="L22" i="18" s="1"/>
  <c r="L25" i="18" s="1"/>
  <c r="M21" i="18"/>
  <c r="N21" i="18"/>
  <c r="O21" i="18"/>
  <c r="P21" i="18"/>
  <c r="P22" i="18" s="1"/>
  <c r="P25" i="18" s="1"/>
  <c r="G22" i="18"/>
  <c r="G25" i="18" s="1"/>
  <c r="G26" i="18" s="1"/>
  <c r="J22" i="18"/>
  <c r="J25" i="18" s="1"/>
  <c r="M22" i="18"/>
  <c r="M25" i="18" s="1"/>
  <c r="N22" i="18"/>
  <c r="N25" i="18" s="1"/>
  <c r="O22" i="18"/>
  <c r="O25" i="18" s="1"/>
  <c r="H25" i="18"/>
  <c r="I15" i="15"/>
  <c r="J15" i="15"/>
  <c r="M15" i="15"/>
  <c r="N15" i="15"/>
  <c r="H15" i="15"/>
  <c r="H24" i="15" s="1"/>
  <c r="K15" i="15"/>
  <c r="L15" i="15"/>
  <c r="O15" i="15"/>
  <c r="P15" i="15"/>
  <c r="H25" i="15" l="1"/>
  <c r="H28" i="15" s="1"/>
  <c r="G22" i="16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H32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I32" i="15" s="1"/>
  <c r="L11" i="17"/>
  <c r="L15" i="17" s="1"/>
  <c r="K22" i="16"/>
  <c r="K23" i="16" s="1"/>
  <c r="J24" i="15"/>
  <c r="J4" i="16"/>
  <c r="J7" i="16" s="1"/>
  <c r="J12" i="16" s="1"/>
  <c r="J25" i="16" s="1"/>
  <c r="K24" i="18"/>
  <c r="K26" i="18" s="1"/>
  <c r="J25" i="15" l="1"/>
  <c r="K23" i="15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J32" i="15" s="1"/>
  <c r="M22" i="16"/>
  <c r="M23" i="16" s="1"/>
  <c r="N11" i="17"/>
  <c r="N15" i="17" s="1"/>
  <c r="K24" i="15"/>
  <c r="K25" i="15" l="1"/>
  <c r="K28" i="15" s="1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P11" i="17"/>
  <c r="P15" i="17" s="1"/>
  <c r="P22" i="16" s="1"/>
  <c r="P23" i="16" s="1"/>
  <c r="O22" i="16"/>
  <c r="O23" i="16" s="1"/>
  <c r="K29" i="15"/>
  <c r="K30" i="15" s="1"/>
  <c r="K17" i="15" s="1"/>
  <c r="K32" i="15" s="1"/>
  <c r="L25" i="15" l="1"/>
  <c r="M23" i="15" s="1"/>
  <c r="O4" i="16"/>
  <c r="O7" i="16" s="1"/>
  <c r="O12" i="16" s="1"/>
  <c r="O25" i="16" s="1"/>
  <c r="P24" i="18"/>
  <c r="P26" i="18" s="1"/>
  <c r="P4" i="16" s="1"/>
  <c r="P7" i="16" s="1"/>
  <c r="P12" i="16" s="1"/>
  <c r="P25" i="16" s="1"/>
  <c r="L26" i="15" l="1"/>
  <c r="L28" i="15"/>
  <c r="L29" i="15"/>
  <c r="L30" i="15" s="1"/>
  <c r="L17" i="15" s="1"/>
  <c r="L32" i="15" s="1"/>
  <c r="M24" i="15"/>
  <c r="M25" i="15" l="1"/>
  <c r="M28" i="15"/>
  <c r="N23" i="15"/>
  <c r="M26" i="15"/>
  <c r="N24" i="15" l="1"/>
  <c r="M29" i="15"/>
  <c r="M30" i="15" s="1"/>
  <c r="M17" i="15" s="1"/>
  <c r="M32" i="15" s="1"/>
  <c r="N25" i="15" l="1"/>
  <c r="N28" i="15"/>
  <c r="O23" i="15"/>
  <c r="N26" i="15"/>
  <c r="N29" i="15" l="1"/>
  <c r="N30" i="15" s="1"/>
  <c r="N17" i="15" s="1"/>
  <c r="N32" i="15" s="1"/>
  <c r="O24" i="15"/>
  <c r="O25" i="15" l="1"/>
  <c r="O28" i="15"/>
  <c r="P23" i="15"/>
  <c r="O26" i="15"/>
  <c r="O29" i="15" l="1"/>
  <c r="O30" i="15" s="1"/>
  <c r="O17" i="15" s="1"/>
  <c r="O32" i="15" s="1"/>
  <c r="P24" i="15"/>
  <c r="P25" i="15" l="1"/>
  <c r="P28" i="15"/>
  <c r="P29" i="15" s="1"/>
  <c r="P26" i="15"/>
  <c r="P30" i="15" s="1"/>
  <c r="P17" i="15" s="1"/>
  <c r="P32" i="15" s="1"/>
  <c r="D42" i="15"/>
  <c r="D43" i="15" s="1"/>
  <c r="E42" i="15"/>
  <c r="E39" i="15" l="1"/>
  <c r="E43" i="15" s="1"/>
  <c r="E44" i="15" s="1"/>
  <c r="D44" i="15"/>
  <c r="D46" i="15"/>
  <c r="F39" i="15" l="1"/>
  <c r="F43" i="15" s="1"/>
  <c r="E46" i="15"/>
  <c r="F44" i="15"/>
  <c r="D47" i="15"/>
  <c r="D48" i="15" s="1"/>
  <c r="E47" i="15"/>
  <c r="E48" i="15" s="1"/>
  <c r="G39" i="15" l="1"/>
  <c r="F46" i="15"/>
  <c r="F47" i="15" s="1"/>
  <c r="F48" i="15" s="1"/>
  <c r="G41" i="15" l="1"/>
  <c r="G53" i="15" s="1"/>
  <c r="G43" i="15" l="1"/>
  <c r="G44" i="15" l="1"/>
  <c r="G48" i="15" s="1"/>
  <c r="H39" i="15"/>
  <c r="H41" i="15" l="1"/>
  <c r="H53" i="15" l="1"/>
  <c r="H43" i="15"/>
  <c r="I39" i="15" l="1"/>
  <c r="H44" i="15"/>
  <c r="H48" i="15" l="1"/>
  <c r="G50" i="15"/>
  <c r="G54" i="15" s="1"/>
  <c r="G55" i="15" s="1"/>
  <c r="H52" i="15" s="1"/>
  <c r="I41" i="15"/>
  <c r="I43" i="15"/>
  <c r="J39" i="15" l="1"/>
  <c r="I44" i="15"/>
  <c r="I48" i="15" s="1"/>
  <c r="H50" i="15"/>
  <c r="I53" i="15"/>
  <c r="H54" i="15"/>
  <c r="H55" i="15" s="1"/>
  <c r="I52" i="15" s="1"/>
  <c r="J41" i="15" l="1"/>
  <c r="J43" i="15" s="1"/>
  <c r="K39" i="15" l="1"/>
  <c r="J44" i="15"/>
  <c r="J48" i="15" s="1"/>
  <c r="I50" i="15"/>
  <c r="I54" i="15" s="1"/>
  <c r="I55" i="15" s="1"/>
  <c r="J52" i="15" s="1"/>
  <c r="J53" i="15"/>
  <c r="K41" i="15" l="1"/>
  <c r="K43" i="15" s="1"/>
  <c r="L39" i="15" l="1"/>
  <c r="K44" i="15"/>
  <c r="K48" i="15" s="1"/>
  <c r="J50" i="15"/>
  <c r="J54" i="15" s="1"/>
  <c r="J55" i="15" s="1"/>
  <c r="K52" i="15" s="1"/>
  <c r="K53" i="15"/>
  <c r="L41" i="15" l="1"/>
  <c r="L43" i="15" s="1"/>
  <c r="M39" i="15" l="1"/>
  <c r="L44" i="15"/>
  <c r="L48" i="15" s="1"/>
  <c r="K50" i="15"/>
  <c r="K54" i="15" s="1"/>
  <c r="K55" i="15" s="1"/>
  <c r="L52" i="15" s="1"/>
  <c r="L53" i="15"/>
  <c r="M41" i="15" l="1"/>
  <c r="M43" i="15"/>
  <c r="N39" i="15" l="1"/>
  <c r="M44" i="15"/>
  <c r="M48" i="15" s="1"/>
  <c r="L50" i="15"/>
  <c r="L54" i="15" s="1"/>
  <c r="L55" i="15" s="1"/>
  <c r="M52" i="15" s="1"/>
  <c r="M53" i="15"/>
  <c r="N41" i="15" l="1"/>
  <c r="N43" i="15"/>
  <c r="O39" i="15" l="1"/>
  <c r="N44" i="15"/>
  <c r="N48" i="15" s="1"/>
  <c r="M50" i="15"/>
  <c r="M54" i="15" s="1"/>
  <c r="M55" i="15" s="1"/>
  <c r="N52" i="15" s="1"/>
  <c r="N53" i="15"/>
  <c r="O41" i="15" l="1"/>
  <c r="O43" i="15" s="1"/>
  <c r="P39" i="15" l="1"/>
  <c r="O44" i="15"/>
  <c r="O48" i="15" s="1"/>
  <c r="O53" i="15"/>
  <c r="N50" i="15" l="1"/>
  <c r="N54" i="15" s="1"/>
  <c r="N55" i="15" s="1"/>
  <c r="O52" i="15" s="1"/>
  <c r="P41" i="15"/>
  <c r="P43" i="15" s="1"/>
  <c r="P44" i="15" s="1"/>
  <c r="P48" i="15" s="1"/>
  <c r="O50" i="15" l="1"/>
  <c r="P53" i="15"/>
  <c r="O54" i="15"/>
  <c r="O55" i="15" s="1"/>
  <c r="P52" i="15" s="1"/>
  <c r="P54" i="15" s="1"/>
  <c r="P5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<sst xmlns="http://schemas.openxmlformats.org/spreadsheetml/2006/main" count="355" uniqueCount="201">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</sst>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-149.79295864577065</v>
      </c>
      <c r="H19">
        <f>Finance!H40+Finance!H41</f>
        <v>-296.53744302389117</v>
      </c>
      <c r="I19">
        <f>Finance!I40+Finance!I41</f>
        <v>-451.36487686460384</v>
      </c>
      <c r="J19">
        <f>Finance!J40+Finance!J41</f>
        <v>-464.41353229136882</v>
      </c>
      <c r="K19">
        <f>Finance!K40+Finance!K41</f>
        <v>-463.79814767598418</v>
      </c>
      <c r="L19">
        <f>Finance!L40+Finance!L41</f>
        <v>-24.093041498381126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-149.79295864577065</v>
      </c>
      <c r="H22">
        <f t="shared" si="5"/>
        <v>-296.53744302389117</v>
      </c>
      <c r="I22">
        <f t="shared" si="5"/>
        <v>-451.36487686460384</v>
      </c>
      <c r="J22">
        <f t="shared" si="5"/>
        <v>-464.41353229136882</v>
      </c>
      <c r="K22">
        <f t="shared" si="5"/>
        <v>-463.79814767598418</v>
      </c>
      <c r="L22">
        <f t="shared" si="5"/>
        <v>-24.093041498381126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383.24960187944544</v>
      </c>
      <c r="I24">
        <f t="shared" si="6"/>
        <v>472.26283478661276</v>
      </c>
      <c r="J24">
        <f t="shared" si="6"/>
        <v>607.68529784599389</v>
      </c>
      <c r="K24">
        <f t="shared" si="6"/>
        <v>747.00935753340457</v>
      </c>
      <c r="L24">
        <f t="shared" si="6"/>
        <v>886.14880183619982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44.963887593731187</v>
      </c>
      <c r="H25">
        <f t="shared" si="7"/>
        <v>89.013232907167321</v>
      </c>
      <c r="I25">
        <f t="shared" si="7"/>
        <v>135.42246305938113</v>
      </c>
      <c r="J25">
        <f t="shared" si="7"/>
        <v>139.32405968741068</v>
      </c>
      <c r="K25">
        <f t="shared" si="7"/>
        <v>139.13944430279525</v>
      </c>
      <c r="L25">
        <f t="shared" si="7"/>
        <v>578.04455048039836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383.24960187944544</v>
      </c>
      <c r="H26">
        <f t="shared" si="8"/>
        <v>472.26283478661276</v>
      </c>
      <c r="I26">
        <f t="shared" si="8"/>
        <v>607.68529784599389</v>
      </c>
      <c r="J26">
        <f t="shared" si="8"/>
        <v>747.00935753340457</v>
      </c>
      <c r="K26">
        <f t="shared" si="8"/>
        <v>886.14880183619982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4" t="s">
        <v>23</v>
      </c>
      <c r="C14" s="84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4" t="s">
        <v>22</v>
      </c>
      <c r="C15" s="84"/>
      <c r="D15" s="84" t="s">
        <v>21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3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149.81295864577066</v>
      </c>
      <c r="H32">
        <f t="shared" ref="H32:P32" si="12">H17+H24</f>
        <v>296.57744302389119</v>
      </c>
      <c r="I32">
        <f t="shared" si="12"/>
        <v>451.37487686460383</v>
      </c>
      <c r="J32">
        <f t="shared" si="12"/>
        <v>464.41353229136882</v>
      </c>
      <c r="K32">
        <f t="shared" si="12"/>
        <v>463.79814767598418</v>
      </c>
      <c r="L32">
        <f t="shared" si="12"/>
        <v>463.1827630605996</v>
      </c>
      <c r="M32">
        <f t="shared" si="12"/>
        <v>462.56737844521501</v>
      </c>
      <c r="N32">
        <f t="shared" si="12"/>
        <v>250.61825789645755</v>
      </c>
      <c r="O32">
        <f t="shared" si="12"/>
        <v>17.875883125326194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1700.2070413542292</v>
      </c>
      <c r="I39">
        <f t="shared" si="14"/>
        <v>1403.669598330338</v>
      </c>
      <c r="J39">
        <f t="shared" si="14"/>
        <v>952.30472146573413</v>
      </c>
      <c r="K39">
        <f t="shared" si="14"/>
        <v>487.89118917436531</v>
      </c>
      <c r="L39">
        <f t="shared" si="14"/>
        <v>24.093041498381126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-149.81295864577066</v>
      </c>
      <c r="H41">
        <f t="shared" ref="H41:P41" si="15">-MIN(H39,H32)</f>
        <v>-296.57744302389119</v>
      </c>
      <c r="I41">
        <f t="shared" si="15"/>
        <v>-451.37487686460383</v>
      </c>
      <c r="J41">
        <f t="shared" si="15"/>
        <v>-464.41353229136882</v>
      </c>
      <c r="K41">
        <f t="shared" si="15"/>
        <v>-463.79814767598418</v>
      </c>
      <c r="L41">
        <f t="shared" si="15"/>
        <v>-24.093041498381126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1700.2070413542292</v>
      </c>
      <c r="H43">
        <f t="shared" ref="H43" si="17">SUM(H39:H42)</f>
        <v>1403.669598330338</v>
      </c>
      <c r="I43">
        <f t="shared" ref="I43" si="18">SUM(I39:I42)</f>
        <v>952.30472146573413</v>
      </c>
      <c r="J43">
        <f t="shared" ref="J43" si="19">SUM(J39:J42)</f>
        <v>487.89118917436531</v>
      </c>
      <c r="K43">
        <f t="shared" ref="K43" si="20">SUM(K39:K42)</f>
        <v>24.093041498381126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-71.004140827084584</v>
      </c>
      <c r="H44">
        <f t="shared" ref="H44" si="27">-$C$36*AVERAGE(G43:H43)</f>
        <v>-62.077532793691347</v>
      </c>
      <c r="I44">
        <f t="shared" ref="I44" si="28">-$C$36*AVERAGE(H43:I43)</f>
        <v>-47.119486395921442</v>
      </c>
      <c r="J44">
        <f t="shared" ref="J44" si="29">-$C$36*AVERAGE(I43:J43)</f>
        <v>-28.803918212801992</v>
      </c>
      <c r="K44">
        <f t="shared" ref="K44" si="30">-$C$36*AVERAGE(J43:K43)</f>
        <v>-10.239684613454928</v>
      </c>
      <c r="L44">
        <f t="shared" ref="L44" si="31">-$C$36*AVERAGE(K43:L43)</f>
        <v>-0.48186082996762253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-71.004140827084584</v>
      </c>
      <c r="H48">
        <f>IF(AND(H4&gt;$C$35,switch=1),Finance!H44+Finance!H47,0)</f>
        <v>-62.077532793691347</v>
      </c>
      <c r="I48">
        <f>IF(AND(I4&gt;$C$35,switch=1),Finance!I44+Finance!I47,0)</f>
        <v>-47.119486395921442</v>
      </c>
      <c r="J48">
        <f>IF(AND(J4&gt;$C$35,switch=1),Finance!J44+Finance!J47,0)</f>
        <v>-28.803918212801992</v>
      </c>
      <c r="K48">
        <f>IF(AND(K4&gt;$C$35,switch=1),Finance!K44+Finance!K47,0)</f>
        <v>-10.239684613454928</v>
      </c>
      <c r="L48">
        <f>IF(AND(L4&gt;$C$35,switch=1),Finance!L44+Finance!L47,0)</f>
        <v>-0.48186082996762253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-(H41+H44)</f>
        <v>358.65497581758257</v>
      </c>
      <c r="H50">
        <f t="shared" ref="H50:P50" si="37">-(I41+I44)</f>
        <v>498.49436326052529</v>
      </c>
      <c r="I50">
        <f t="shared" si="37"/>
        <v>493.21745050417081</v>
      </c>
      <c r="J50">
        <f t="shared" si="37"/>
        <v>474.03783228943911</v>
      </c>
      <c r="K50">
        <f t="shared" si="37"/>
        <v>24.574902328348749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358.65497581758257</v>
      </c>
      <c r="I52">
        <f t="shared" si="38"/>
        <v>447.66820872474995</v>
      </c>
      <c r="J52">
        <f t="shared" si="38"/>
        <v>493.21745050417081</v>
      </c>
      <c r="K52">
        <f t="shared" si="38"/>
        <v>474.03783228943911</v>
      </c>
      <c r="L52">
        <f t="shared" si="38"/>
        <v>24.574902328348799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G13+G16+G24+G40+G41</f>
        <v>44.963887593731215</v>
      </c>
      <c r="H53">
        <f t="shared" ref="H53:P53" si="39">H13+H16+H24+H40+H41</f>
        <v>89.013232907167378</v>
      </c>
      <c r="I53">
        <f t="shared" si="39"/>
        <v>135.42246305938113</v>
      </c>
      <c r="J53">
        <f t="shared" si="39"/>
        <v>139.32405968741068</v>
      </c>
      <c r="K53">
        <f t="shared" si="39"/>
        <v>139.13944430279525</v>
      </c>
      <c r="L53">
        <f t="shared" si="39"/>
        <v>578.04455048039836</v>
      </c>
      <c r="M53">
        <f t="shared" si="39"/>
        <v>601.33759197877953</v>
      </c>
      <c r="N53">
        <f t="shared" si="39"/>
        <v>325.80373526539483</v>
      </c>
      <c r="O53">
        <f t="shared" si="39"/>
        <v>23.238648062924053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-24.594626061862925</v>
      </c>
      <c r="H54">
        <f t="shared" ref="H54:P54" si="40">-MAX(H52+H53-H50,0)</f>
        <v>0</v>
      </c>
      <c r="I54">
        <f t="shared" si="40"/>
        <v>-89.873221279960205</v>
      </c>
      <c r="J54">
        <f t="shared" si="40"/>
        <v>-158.50367790214233</v>
      </c>
      <c r="K54">
        <f t="shared" si="40"/>
        <v>-588.60237426388562</v>
      </c>
      <c r="L54">
        <f t="shared" si="40"/>
        <v>-602.61945280874716</v>
      </c>
      <c r="M54">
        <f t="shared" si="40"/>
        <v>-601.33759197877953</v>
      </c>
      <c r="N54">
        <f t="shared" si="40"/>
        <v>-325.80373526539483</v>
      </c>
      <c r="O54">
        <f t="shared" si="40"/>
        <v>-23.238648062924053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358.65497581758257</v>
      </c>
      <c r="H55">
        <f t="shared" ref="H55:P55" si="41">SUM(H52:H54)</f>
        <v>447.66820872474995</v>
      </c>
      <c r="I55">
        <f t="shared" si="41"/>
        <v>493.21745050417081</v>
      </c>
      <c r="J55">
        <f t="shared" si="41"/>
        <v>474.03783228943911</v>
      </c>
      <c r="K55">
        <f t="shared" si="41"/>
        <v>24.574902328348799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7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383.24960187944544</v>
      </c>
      <c r="H4">
        <f>CFS!H26</f>
        <v>472.26283478661276</v>
      </c>
      <c r="I4">
        <f>CFS!I26</f>
        <v>607.68529784599389</v>
      </c>
      <c r="J4">
        <f>CFS!J26</f>
        <v>747.00935753340457</v>
      </c>
      <c r="K4">
        <f>CFS!K26</f>
        <v>886.14880183619982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414.35097174245914</v>
      </c>
      <c r="H7">
        <f t="shared" si="2"/>
        <v>531.24717451264007</v>
      </c>
      <c r="I7">
        <f t="shared" si="2"/>
        <v>696.16180743503503</v>
      </c>
      <c r="J7">
        <f t="shared" si="2"/>
        <v>835.48586712244571</v>
      </c>
      <c r="K7">
        <f t="shared" si="2"/>
        <v>974.62531142524097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1655.9911992926484</v>
      </c>
      <c r="F12">
        <f t="shared" si="3"/>
        <v>2723.9338998797325</v>
      </c>
      <c r="G12">
        <f t="shared" si="3"/>
        <v>2678.8576110704753</v>
      </c>
      <c r="H12">
        <f t="shared" si="3"/>
        <v>2557.3846939113914</v>
      </c>
      <c r="I12">
        <f t="shared" si="3"/>
        <v>2364.7456469398894</v>
      </c>
      <c r="J12">
        <f t="shared" si="3"/>
        <v>2146.5160267334027</v>
      </c>
      <c r="K12">
        <f t="shared" si="3"/>
        <v>1928.1017911423007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1112.4193650375901</v>
      </c>
      <c r="F25" s="66">
        <f t="shared" si="7"/>
        <v>1845.4031677674288</v>
      </c>
      <c r="G25" s="66">
        <f t="shared" si="7"/>
        <v>1693.1029272301448</v>
      </c>
      <c r="H25" s="66">
        <f t="shared" si="7"/>
        <v>1393.9077654012499</v>
      </c>
      <c r="I25" s="66">
        <f t="shared" si="7"/>
        <v>939.72570660334213</v>
      </c>
      <c r="J25" s="66">
        <f t="shared" si="7"/>
        <v>472.32596146267065</v>
      </c>
      <c r="K25" s="66">
        <f t="shared" si="7"/>
        <v>5.3624281664258433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53620-29BC-48C1-8234-8733F440789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D81B1771-9EC1-48CA-80B0-B8EDF50D8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7C673-EB18-461A-95B0-F320328FC8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Finance!Print_Area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2019-03-15T13:35:12Z</cp:lastPrinted>
  <dcterms:created xsi:type="dcterms:W3CDTF">2016-02-03T14:06:14Z</dcterms:created>
  <dcterms:modified xsi:type="dcterms:W3CDTF">2026-01-29T18:46:21Z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