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7. Main Model - Syndicated Loan - Final\"/>
    </mc:Choice>
  </mc:AlternateContent>
  <xr:revisionPtr revIDLastSave="0" documentId="13_ncr:1_{7635FF6C-C7C2-4A52-9E4A-73FF879BD195}" xr6:coauthVersionLast="47" xr6:coauthVersionMax="47" xr10:uidLastSave="{00000000-0000-0000-0000-000000000000}"/>
  <bookViews>
    <workbookView xWindow="2700" yWindow="2700" windowWidth="16200" windowHeight="9983" firstSheet="3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5" l="1"/>
  <c r="I14" i="15"/>
  <c r="J14" i="15"/>
  <c r="K14" i="15"/>
  <c r="L14" i="15"/>
  <c r="M14" i="15"/>
  <c r="N14" i="15"/>
  <c r="O14" i="15"/>
  <c r="P14" i="15"/>
  <c r="G14" i="15"/>
  <c r="E19" i="18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H11" i="15" l="1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l="1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F14" i="18" s="1"/>
  <c r="D47" i="2"/>
  <c r="D6" i="2" s="1"/>
  <c r="D14" i="18" s="1"/>
  <c r="E8" i="18" l="1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I43" i="12" s="1"/>
  <c r="H11" i="16"/>
  <c r="I5" i="18"/>
  <c r="I12" i="14"/>
  <c r="I14" i="14" s="1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E26" i="15" s="1"/>
  <c r="D26" i="15"/>
  <c r="D16" i="16"/>
  <c r="E28" i="15"/>
  <c r="E16" i="16"/>
  <c r="D28" i="15"/>
  <c r="F16" i="16"/>
  <c r="F23" i="15" l="1"/>
  <c r="F25" i="15" s="1"/>
  <c r="F26" i="15"/>
  <c r="E29" i="15"/>
  <c r="E30" i="15" s="1"/>
  <c r="D29" i="15"/>
  <c r="D30" i="15" s="1"/>
  <c r="D7" i="2"/>
  <c r="D15" i="18" s="1"/>
  <c r="F28" i="15" l="1"/>
  <c r="F29" i="15" s="1"/>
  <c r="F30" i="15" s="1"/>
  <c r="G23" i="15"/>
  <c r="E7" i="2"/>
  <c r="E15" i="18" s="1"/>
  <c r="F7" i="2"/>
  <c r="F15" i="18" s="1"/>
  <c r="C7" i="2" l="1"/>
  <c r="D16" i="18"/>
  <c r="E16" i="18"/>
  <c r="F16" i="18"/>
  <c r="D11" i="2"/>
  <c r="E11" i="2"/>
  <c r="F11" i="2"/>
  <c r="C11" i="2" l="1"/>
  <c r="D12" i="2" s="1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15" i="17"/>
  <c r="E20" i="18"/>
  <c r="D22" i="18"/>
  <c r="D25" i="18" s="1"/>
  <c r="D26" i="18" s="1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D55" i="2"/>
  <c r="E20" i="16"/>
  <c r="E23" i="16" s="1"/>
  <c r="E22" i="18"/>
  <c r="E25" i="18" s="1"/>
  <c r="E26" i="18" s="1"/>
  <c r="E4" i="16" l="1"/>
  <c r="E7" i="16" s="1"/>
  <c r="F24" i="18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22" i="18"/>
  <c r="F25" i="18" s="1"/>
  <c r="F26" i="18" s="1"/>
  <c r="F4" i="16" l="1"/>
  <c r="F7" i="16" s="1"/>
  <c r="G24" i="18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K7" i="15" l="1"/>
  <c r="H7" i="15"/>
  <c r="O7" i="15"/>
  <c r="G7" i="15"/>
  <c r="P7" i="15"/>
  <c r="N7" i="15"/>
  <c r="J7" i="15"/>
  <c r="M7" i="15"/>
  <c r="L7" i="15"/>
  <c r="H31" i="12"/>
  <c r="H34" i="12" s="1"/>
  <c r="G10" i="16"/>
  <c r="I7" i="15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I26" i="14" s="1"/>
  <c r="I8" i="15" s="1"/>
  <c r="I13" i="15" s="1"/>
  <c r="J24" i="14"/>
  <c r="J26" i="14" s="1"/>
  <c r="J8" i="15" s="1"/>
  <c r="J13" i="15" s="1"/>
  <c r="K24" i="14"/>
  <c r="K26" i="14" s="1"/>
  <c r="L24" i="14"/>
  <c r="L26" i="14" s="1"/>
  <c r="M24" i="14"/>
  <c r="M26" i="14" s="1"/>
  <c r="M8" i="15" s="1"/>
  <c r="M13" i="15" s="1"/>
  <c r="N24" i="14"/>
  <c r="N26" i="14" s="1"/>
  <c r="N8" i="15" s="1"/>
  <c r="N13" i="15" s="1"/>
  <c r="O24" i="14"/>
  <c r="O26" i="14" s="1"/>
  <c r="P24" i="14"/>
  <c r="P26" i="14" s="1"/>
  <c r="N27" i="14" l="1"/>
  <c r="J27" i="14"/>
  <c r="N4" i="18"/>
  <c r="N9" i="18" s="1"/>
  <c r="N12" i="18" s="1"/>
  <c r="N12" i="17"/>
  <c r="L8" i="15"/>
  <c r="L13" i="15" s="1"/>
  <c r="L27" i="14"/>
  <c r="O8" i="15"/>
  <c r="O13" i="15" s="1"/>
  <c r="O27" i="14"/>
  <c r="G8" i="15"/>
  <c r="G13" i="15" s="1"/>
  <c r="G27" i="14"/>
  <c r="J4" i="18"/>
  <c r="J9" i="18" s="1"/>
  <c r="J12" i="18" s="1"/>
  <c r="J12" i="17"/>
  <c r="P8" i="15"/>
  <c r="P13" i="15" s="1"/>
  <c r="P27" i="14"/>
  <c r="H8" i="15"/>
  <c r="H13" i="15" s="1"/>
  <c r="H27" i="14"/>
  <c r="K8" i="15"/>
  <c r="K13" i="15" s="1"/>
  <c r="K27" i="14"/>
  <c r="M27" i="14"/>
  <c r="I27" i="14"/>
  <c r="K4" i="18" l="1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G15" i="15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24" i="15" l="1"/>
  <c r="G25" i="15" l="1"/>
  <c r="G16" i="16" l="1"/>
  <c r="G26" i="15"/>
  <c r="G28" i="15"/>
  <c r="H23" i="15"/>
  <c r="G29" i="15" l="1"/>
  <c r="G30" i="15" s="1"/>
  <c r="G17" i="15" s="1"/>
  <c r="H16" i="16"/>
  <c r="I16" i="16"/>
  <c r="I20" i="16" s="1"/>
  <c r="J16" i="16"/>
  <c r="J20" i="16" s="1"/>
  <c r="K16" i="16"/>
  <c r="K20" i="16" s="1"/>
  <c r="L16" i="16"/>
  <c r="L20" i="16" s="1"/>
  <c r="M16" i="16"/>
  <c r="M20" i="16" s="1"/>
  <c r="N16" i="16"/>
  <c r="N20" i="16" s="1"/>
  <c r="O16" i="16"/>
  <c r="O20" i="16" s="1"/>
  <c r="P16" i="16"/>
  <c r="P20" i="16" s="1"/>
  <c r="G20" i="16"/>
  <c r="H20" i="16"/>
  <c r="G15" i="17"/>
  <c r="H11" i="17" s="1"/>
  <c r="H15" i="17" s="1"/>
  <c r="G21" i="18"/>
  <c r="G22" i="18" s="1"/>
  <c r="G25" i="18" s="1"/>
  <c r="G26" i="18" s="1"/>
  <c r="H21" i="18"/>
  <c r="H22" i="18" s="1"/>
  <c r="H25" i="18" s="1"/>
  <c r="I21" i="18"/>
  <c r="I22" i="18" s="1"/>
  <c r="I25" i="18" s="1"/>
  <c r="J21" i="18"/>
  <c r="K21" i="18"/>
  <c r="L21" i="18"/>
  <c r="L22" i="18" s="1"/>
  <c r="L25" i="18" s="1"/>
  <c r="M21" i="18"/>
  <c r="N21" i="18"/>
  <c r="N22" i="18" s="1"/>
  <c r="N25" i="18" s="1"/>
  <c r="O21" i="18"/>
  <c r="O22" i="18" s="1"/>
  <c r="O25" i="18" s="1"/>
  <c r="P21" i="18"/>
  <c r="P22" i="18" s="1"/>
  <c r="P25" i="18" s="1"/>
  <c r="J22" i="18"/>
  <c r="J25" i="18" s="1"/>
  <c r="K22" i="18"/>
  <c r="K25" i="18" s="1"/>
  <c r="M22" i="18"/>
  <c r="M25" i="18" s="1"/>
  <c r="I15" i="15"/>
  <c r="J15" i="15"/>
  <c r="M15" i="15"/>
  <c r="N15" i="15"/>
  <c r="H15" i="15"/>
  <c r="H24" i="15" s="1"/>
  <c r="H25" i="15" s="1"/>
  <c r="H28" i="15" s="1"/>
  <c r="K15" i="15"/>
  <c r="L15" i="15"/>
  <c r="O15" i="15"/>
  <c r="P15" i="15"/>
  <c r="G22" i="16" l="1"/>
  <c r="G23" i="16" s="1"/>
  <c r="H29" i="15"/>
  <c r="H22" i="16"/>
  <c r="H23" i="16" s="1"/>
  <c r="I11" i="17"/>
  <c r="I15" i="17" s="1"/>
  <c r="G4" i="16"/>
  <c r="G7" i="16" s="1"/>
  <c r="G12" i="16" s="1"/>
  <c r="G25" i="16" s="1"/>
  <c r="H24" i="18"/>
  <c r="H26" i="18" s="1"/>
  <c r="I23" i="15"/>
  <c r="I24" i="15" s="1"/>
  <c r="H26" i="15"/>
  <c r="H30" i="15" l="1"/>
  <c r="H17" i="15" s="1"/>
  <c r="I25" i="15"/>
  <c r="I22" i="16"/>
  <c r="I23" i="16" s="1"/>
  <c r="J11" i="17"/>
  <c r="J15" i="17" s="1"/>
  <c r="H4" i="16"/>
  <c r="H7" i="16" s="1"/>
  <c r="H12" i="16" s="1"/>
  <c r="H25" i="16" s="1"/>
  <c r="I24" i="18"/>
  <c r="I26" i="18" s="1"/>
  <c r="J24" i="18" l="1"/>
  <c r="J26" i="18" s="1"/>
  <c r="I4" i="16"/>
  <c r="I7" i="16" s="1"/>
  <c r="I12" i="16" s="1"/>
  <c r="I25" i="16" s="1"/>
  <c r="I28" i="15"/>
  <c r="J23" i="15"/>
  <c r="I26" i="15"/>
  <c r="K11" i="17"/>
  <c r="K15" i="17" s="1"/>
  <c r="J22" i="16"/>
  <c r="J23" i="16" s="1"/>
  <c r="I29" i="15" l="1"/>
  <c r="I30" i="15" s="1"/>
  <c r="I17" i="15" s="1"/>
  <c r="L11" i="17"/>
  <c r="L15" i="17" s="1"/>
  <c r="K22" i="16"/>
  <c r="K23" i="16" s="1"/>
  <c r="J24" i="15"/>
  <c r="J25" i="15" s="1"/>
  <c r="J4" i="16"/>
  <c r="J7" i="16" s="1"/>
  <c r="J12" i="16" s="1"/>
  <c r="J25" i="16" s="1"/>
  <c r="K24" i="18"/>
  <c r="K26" i="18" s="1"/>
  <c r="K23" i="15" l="1"/>
  <c r="J28" i="15"/>
  <c r="J26" i="15"/>
  <c r="L22" i="16"/>
  <c r="L23" i="16" s="1"/>
  <c r="M11" i="17"/>
  <c r="M15" i="17" s="1"/>
  <c r="K4" i="16"/>
  <c r="K7" i="16" s="1"/>
  <c r="K12" i="16" s="1"/>
  <c r="K25" i="16" s="1"/>
  <c r="L24" i="18"/>
  <c r="L26" i="18" s="1"/>
  <c r="M24" i="18" l="1"/>
  <c r="M26" i="18" s="1"/>
  <c r="L4" i="16"/>
  <c r="L7" i="16" s="1"/>
  <c r="L12" i="16" s="1"/>
  <c r="L25" i="16" s="1"/>
  <c r="J29" i="15"/>
  <c r="J30" i="15" s="1"/>
  <c r="J17" i="15" s="1"/>
  <c r="M22" i="16"/>
  <c r="M23" i="16" s="1"/>
  <c r="N11" i="17"/>
  <c r="N15" i="17" s="1"/>
  <c r="K24" i="15"/>
  <c r="K25" i="15" s="1"/>
  <c r="K28" i="15" l="1"/>
  <c r="L23" i="15"/>
  <c r="K26" i="15"/>
  <c r="O11" i="17"/>
  <c r="O15" i="17" s="1"/>
  <c r="N22" i="16"/>
  <c r="N23" i="16" s="1"/>
  <c r="M4" i="16"/>
  <c r="M7" i="16" s="1"/>
  <c r="M12" i="16" s="1"/>
  <c r="M25" i="16" s="1"/>
  <c r="N24" i="18"/>
  <c r="N26" i="18" s="1"/>
  <c r="N4" i="16" l="1"/>
  <c r="N7" i="16" s="1"/>
  <c r="N12" i="16" s="1"/>
  <c r="N25" i="16" s="1"/>
  <c r="O24" i="18"/>
  <c r="O26" i="18" s="1"/>
  <c r="L24" i="15"/>
  <c r="L25" i="15" s="1"/>
  <c r="P11" i="17"/>
  <c r="P15" i="17" s="1"/>
  <c r="P22" i="16" s="1"/>
  <c r="P23" i="16" s="1"/>
  <c r="O22" i="16"/>
  <c r="O23" i="16" s="1"/>
  <c r="K29" i="15"/>
  <c r="K30" i="15" s="1"/>
  <c r="K17" i="15" s="1"/>
  <c r="M23" i="15" l="1"/>
  <c r="L28" i="15"/>
  <c r="L26" i="15"/>
  <c r="O4" i="16"/>
  <c r="O7" i="16" s="1"/>
  <c r="O12" i="16" s="1"/>
  <c r="O25" i="16" s="1"/>
  <c r="P24" i="18"/>
  <c r="P26" i="18" s="1"/>
  <c r="P4" i="16" s="1"/>
  <c r="P7" i="16" s="1"/>
  <c r="P12" i="16" s="1"/>
  <c r="P25" i="16" s="1"/>
  <c r="L29" i="15" l="1"/>
  <c r="L30" i="15" s="1"/>
  <c r="L17" i="15" s="1"/>
  <c r="M24" i="15"/>
  <c r="M25" i="15" s="1"/>
  <c r="M28" i="15" l="1"/>
  <c r="N23" i="15"/>
  <c r="M26" i="15"/>
  <c r="N24" i="15" l="1"/>
  <c r="N25" i="15" s="1"/>
  <c r="M29" i="15"/>
  <c r="M30" i="15" s="1"/>
  <c r="M17" i="15" s="1"/>
  <c r="N28" i="15" l="1"/>
  <c r="O23" i="15"/>
  <c r="N26" i="15"/>
  <c r="N29" i="15" l="1"/>
  <c r="N30" i="15" s="1"/>
  <c r="N17" i="15" s="1"/>
  <c r="O24" i="15"/>
  <c r="O25" i="15" s="1"/>
  <c r="O28" i="15" l="1"/>
  <c r="P23" i="15"/>
  <c r="O26" i="15"/>
  <c r="O29" i="15" l="1"/>
  <c r="O30" i="15" s="1"/>
  <c r="O17" i="15" s="1"/>
  <c r="P24" i="15"/>
  <c r="P25" i="15" s="1"/>
  <c r="P28" i="15" l="1"/>
  <c r="P29" i="15" s="1"/>
  <c r="P26" i="15"/>
  <c r="P30" i="15" s="1"/>
  <c r="P1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<sst xmlns="http://schemas.openxmlformats.org/spreadsheetml/2006/main" count="355" uniqueCount="201">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</sst>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tabSelected="1" zoomScaleNormal="100" zoomScaleSheetLayoutView="150" workbookViewId="0">
      <pane xSplit="2" ySplit="2" topLeftCell="C15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45">
      <c r="B8" s="16" t="str">
        <f>IS!B26</f>
        <v>Tax expense</v>
      </c>
      <c r="G8">
        <f>IS!G26</f>
        <v>-23.243688007073541</v>
      </c>
      <c r="H8">
        <f>IS!H26</f>
        <v>-40.830652014147063</v>
      </c>
      <c r="I8">
        <f>IS!I26</f>
        <v>-61.745978021220573</v>
      </c>
      <c r="J8">
        <f>IS!J26</f>
        <v>-61.545978021220549</v>
      </c>
      <c r="K8">
        <f>IS!K26</f>
        <v>-61.345978021220574</v>
      </c>
      <c r="L8">
        <f>IS!L26</f>
        <v>-61.145978021220571</v>
      </c>
      <c r="M8">
        <f>IS!M26</f>
        <v>-60.945978021220576</v>
      </c>
      <c r="N8">
        <f>IS!N26</f>
        <v>-30.064521611317645</v>
      </c>
      <c r="O8">
        <f>IS!O26</f>
        <v>-3.5661304028294141</v>
      </c>
      <c r="P8">
        <f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si="3">SUM(G7:G12)</f>
        <v>194.75684623950187</v>
      </c>
      <c r="H13">
        <f t="shared" si="3"/>
        <v>385.55067593105855</v>
      </c>
      <c r="I13">
        <f t="shared" si="3"/>
        <v>586.78733992398497</v>
      </c>
      <c r="J13">
        <f t="shared" si="3"/>
        <v>603.73759197877951</v>
      </c>
      <c r="K13">
        <f t="shared" si="3"/>
        <v>602.93759197877944</v>
      </c>
      <c r="L13">
        <f t="shared" si="3"/>
        <v>602.13759197877948</v>
      </c>
      <c r="M13">
        <f t="shared" si="3"/>
        <v>601.33759197877953</v>
      </c>
      <c r="N13">
        <f t="shared" si="3"/>
        <v>325.80373526539483</v>
      </c>
      <c r="O13">
        <f t="shared" si="3"/>
        <v>23.238648062924053</v>
      </c>
      <c r="P13">
        <f t="shared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si="4">G13/G14</f>
        <v>149.81295864577066</v>
      </c>
      <c r="H15">
        <f t="shared" si="4"/>
        <v>296.57744302389119</v>
      </c>
      <c r="I15">
        <f t="shared" si="4"/>
        <v>451.37487686460383</v>
      </c>
      <c r="J15">
        <f t="shared" si="4"/>
        <v>464.41353229136882</v>
      </c>
      <c r="K15">
        <f t="shared" si="4"/>
        <v>463.79814767598418</v>
      </c>
      <c r="L15">
        <f t="shared" si="4"/>
        <v>463.1827630605996</v>
      </c>
      <c r="M15">
        <f t="shared" si="4"/>
        <v>462.56737844521501</v>
      </c>
      <c r="N15">
        <f t="shared" si="4"/>
        <v>250.61825789645755</v>
      </c>
      <c r="O15">
        <f t="shared" si="4"/>
        <v>17.875883125326194</v>
      </c>
      <c r="P15">
        <f t="shared" ref="P15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si="6">G15+G16</f>
        <v>149.81295864577066</v>
      </c>
      <c r="H17">
        <f t="shared" si="6"/>
        <v>296.57744302389119</v>
      </c>
      <c r="I17">
        <f t="shared" si="6"/>
        <v>451.37487686460383</v>
      </c>
      <c r="J17">
        <f t="shared" si="6"/>
        <v>464.41353229136882</v>
      </c>
      <c r="K17">
        <f t="shared" si="6"/>
        <v>463.79814767598418</v>
      </c>
      <c r="L17">
        <f t="shared" si="6"/>
        <v>463.1827630605996</v>
      </c>
      <c r="M17">
        <f t="shared" si="6"/>
        <v>462.56737844521501</v>
      </c>
      <c r="N17">
        <f t="shared" si="6"/>
        <v>250.61825789645755</v>
      </c>
      <c r="O17">
        <f t="shared" si="6"/>
        <v>17.875883125326194</v>
      </c>
      <c r="P17">
        <f t="shared" ref="P17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si="8"/>
        <v>0</v>
      </c>
      <c r="I23">
        <f t="shared" si="8"/>
        <v>0</v>
      </c>
      <c r="J23">
        <f t="shared" si="8"/>
        <v>0</v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</row>
    <row r="24" spans="1:16" ht="15" customHeight="1" x14ac:dyDescent="0.45">
      <c r="B24" s="16" t="s">
        <v>133</v>
      </c>
      <c r="G24">
        <f t="shared" ref="G24:P24" si="9">-MIN(G15,G23)</f>
        <v>0</v>
      </c>
      <c r="H24">
        <f t="shared" si="9"/>
        <v>0</v>
      </c>
      <c r="I24">
        <f t="shared" si="9"/>
        <v>0</v>
      </c>
      <c r="J24">
        <f t="shared" si="9"/>
        <v>0</v>
      </c>
      <c r="K24">
        <f t="shared" si="9"/>
        <v>0</v>
      </c>
      <c r="L24">
        <f t="shared" si="9"/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si="10"/>
        <v>0</v>
      </c>
      <c r="H25">
        <f t="shared" si="10"/>
        <v>0</v>
      </c>
      <c r="I25">
        <f t="shared" si="10"/>
        <v>0</v>
      </c>
      <c r="J25">
        <f t="shared" si="10"/>
        <v>0</v>
      </c>
      <c r="K25">
        <f t="shared" si="10"/>
        <v>0</v>
      </c>
      <c r="L25">
        <f t="shared" si="10"/>
        <v>0</v>
      </c>
      <c r="M25">
        <f t="shared" si="10"/>
        <v>0</v>
      </c>
      <c r="N25">
        <f t="shared" si="10"/>
        <v>0</v>
      </c>
      <c r="O25">
        <f t="shared" si="10"/>
        <v>0</v>
      </c>
      <c r="P25">
        <f t="shared" si="10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>-'S&amp;U'!$H$14*AVERAGE(Finance!F25:G25)</f>
        <v>0</v>
      </c>
      <c r="H26">
        <f>-'S&amp;U'!$H$14*AVERAGE(Finance!G25:H25)</f>
        <v>0</v>
      </c>
      <c r="I26">
        <f>-'S&amp;U'!$H$14*AVERAGE(Finance!H25:I25)</f>
        <v>0</v>
      </c>
      <c r="J26">
        <f>-'S&amp;U'!$H$14*AVERAGE(Finance!I25:J25)</f>
        <v>0</v>
      </c>
      <c r="K26">
        <f>-'S&amp;U'!$H$14*AVERAGE(Finance!J25:K25)</f>
        <v>0</v>
      </c>
      <c r="L26">
        <f>-'S&amp;U'!$H$14*AVERAGE(Finance!K25:L25)</f>
        <v>0</v>
      </c>
      <c r="M26">
        <f>-'S&amp;U'!$H$14*AVERAGE(Finance!L25:M25)</f>
        <v>0</v>
      </c>
      <c r="N26">
        <f>-'S&amp;U'!$H$14*AVERAGE(Finance!M25:N25)</f>
        <v>0</v>
      </c>
      <c r="O26">
        <f>-'S&amp;U'!$H$14*AVERAGE(Finance!N25:O25)</f>
        <v>0</v>
      </c>
      <c r="P26">
        <f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>'S&amp;U'!$C$14-Finance!G25</f>
        <v>100</v>
      </c>
      <c r="H28">
        <f>'S&amp;U'!$C$14-Finance!H25</f>
        <v>100</v>
      </c>
      <c r="I28">
        <f>'S&amp;U'!$C$14-Finance!I25</f>
        <v>100</v>
      </c>
      <c r="J28">
        <f>'S&amp;U'!$C$14-Finance!J25</f>
        <v>100</v>
      </c>
      <c r="K28">
        <f>'S&amp;U'!$C$14-Finance!K25</f>
        <v>100</v>
      </c>
      <c r="L28">
        <f>'S&amp;U'!$C$14-Finance!L25</f>
        <v>100</v>
      </c>
      <c r="M28">
        <f>'S&amp;U'!$C$14-Finance!M25</f>
        <v>100</v>
      </c>
      <c r="N28">
        <f>'S&amp;U'!$C$14-Finance!N25</f>
        <v>100</v>
      </c>
      <c r="O28">
        <f>'S&amp;U'!$C$14-Finance!O25</f>
        <v>100</v>
      </c>
      <c r="P28">
        <f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>'S&amp;U'!$I$14*-AVERAGE(Finance!F28:G28)</f>
        <v>-1</v>
      </c>
      <c r="H29">
        <f>'S&amp;U'!$I$14*-AVERAGE(Finance!G28:H28)</f>
        <v>-1</v>
      </c>
      <c r="I29">
        <f>'S&amp;U'!$I$14*-AVERAGE(Finance!H28:I28)</f>
        <v>-1</v>
      </c>
      <c r="J29">
        <f>'S&amp;U'!$I$14*-AVERAGE(Finance!I28:J28)</f>
        <v>-1</v>
      </c>
      <c r="K29">
        <f>'S&amp;U'!$I$14*-AVERAGE(Finance!J28:K28)</f>
        <v>-1</v>
      </c>
      <c r="L29">
        <f>'S&amp;U'!$I$14*-AVERAGE(Finance!K28:L28)</f>
        <v>-1</v>
      </c>
      <c r="M29">
        <f>'S&amp;U'!$I$14*-AVERAGE(Finance!L28:M28)</f>
        <v>-1</v>
      </c>
      <c r="N29">
        <f>'S&amp;U'!$I$14*-AVERAGE(Finance!M28:N28)</f>
        <v>-1</v>
      </c>
      <c r="O29">
        <f>'S&amp;U'!$I$14*-AVERAGE(Finance!N28:O28)</f>
        <v>-1</v>
      </c>
      <c r="P29">
        <f>'S&amp;U'!$I$14*-AVERAGE(Finance!O28:P28)</f>
        <v>-1</v>
      </c>
    </row>
    <row r="30" spans="1:16" ht="15" customHeight="1" x14ac:dyDescent="0.45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si="11"/>
        <v>-1</v>
      </c>
      <c r="H30">
        <f t="shared" si="11"/>
        <v>-1</v>
      </c>
      <c r="I30">
        <f t="shared" si="11"/>
        <v>-1</v>
      </c>
      <c r="J30">
        <f t="shared" si="11"/>
        <v>-1</v>
      </c>
      <c r="K30">
        <f t="shared" si="11"/>
        <v>-1</v>
      </c>
      <c r="L30">
        <f t="shared" si="11"/>
        <v>-1</v>
      </c>
      <c r="M30">
        <f t="shared" si="11"/>
        <v>-1</v>
      </c>
      <c r="N30">
        <f t="shared" si="11"/>
        <v>-1</v>
      </c>
      <c r="O30">
        <f t="shared" si="11"/>
        <v>-1</v>
      </c>
      <c r="P30">
        <f t="shared" si="11"/>
        <v>-1</v>
      </c>
    </row>
    <row r="32" spans="1:16" ht="15" customHeight="1" x14ac:dyDescent="0.45">
      <c r="B32" s="16" t="s">
        <v>179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/>
    </row>
    <row r="36" spans="1:16" ht="15" customHeight="1" x14ac:dyDescent="0.45">
      <c r="B36" s="16" t="s">
        <v>88</v>
      </c>
      <c r="C36" s="61"/>
    </row>
    <row r="37" spans="1:16" ht="15" customHeight="1" x14ac:dyDescent="0.45">
      <c r="B37" s="16" t="s">
        <v>89</v>
      </c>
      <c r="C37" s="61"/>
    </row>
    <row r="38" spans="1:16" ht="15" customHeight="1" x14ac:dyDescent="0.45">
      <c r="C38" s="61"/>
    </row>
    <row r="39" spans="1:16" ht="15" customHeight="1" x14ac:dyDescent="0.45">
      <c r="B39" s="16" t="s">
        <v>57</v>
      </c>
    </row>
    <row r="40" spans="1:16" ht="15" customHeight="1" x14ac:dyDescent="0.45">
      <c r="B40" s="16" t="s">
        <v>90</v>
      </c>
    </row>
    <row r="41" spans="1:16" ht="15" customHeight="1" x14ac:dyDescent="0.45">
      <c r="B41" s="16" t="s">
        <v>91</v>
      </c>
    </row>
    <row r="42" spans="1:16" ht="15" customHeight="1" x14ac:dyDescent="0.45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45">
      <c r="B43" s="16" t="s">
        <v>59</v>
      </c>
      <c r="C43" s="63">
        <v>0</v>
      </c>
    </row>
    <row r="44" spans="1:16" ht="15" customHeight="1" x14ac:dyDescent="0.45">
      <c r="B44" s="16" t="s">
        <v>92</v>
      </c>
    </row>
    <row r="46" spans="1:16" ht="15" customHeight="1" x14ac:dyDescent="0.45">
      <c r="B46" s="16" t="s">
        <v>93</v>
      </c>
    </row>
    <row r="47" spans="1:16" ht="15" customHeight="1" x14ac:dyDescent="0.45">
      <c r="B47" s="16" t="s">
        <v>89</v>
      </c>
    </row>
    <row r="48" spans="1:16" ht="15" customHeight="1" x14ac:dyDescent="0.45">
      <c r="B48" s="16" t="s">
        <v>185</v>
      </c>
    </row>
    <row r="50" spans="1:16" ht="15" customHeight="1" x14ac:dyDescent="0.45">
      <c r="B50" s="16" t="s">
        <v>188</v>
      </c>
    </row>
    <row r="52" spans="1:16" ht="15" customHeight="1" x14ac:dyDescent="0.45">
      <c r="B52" s="16" t="s">
        <v>187</v>
      </c>
    </row>
    <row r="53" spans="1:16" ht="15" customHeight="1" x14ac:dyDescent="0.45">
      <c r="B53" s="16" t="s">
        <v>183</v>
      </c>
    </row>
    <row r="54" spans="1:16" ht="15" customHeight="1" x14ac:dyDescent="0.45">
      <c r="B54" s="16" t="s">
        <v>180</v>
      </c>
    </row>
    <row r="55" spans="1:16" ht="15" customHeight="1" x14ac:dyDescent="0.45">
      <c r="B55" s="16" t="s">
        <v>189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21" activePane="bottomRight" state="frozen"/>
      <selection activeCell="D8" sqref="D8"/>
      <selection pane="topRight" activeCell="D8" sqref="D8"/>
      <selection pane="bottomLeft" activeCell="D8" sqref="D8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-1316.957439474784</v>
      </c>
      <c r="H4">
        <f>CFS!H26</f>
        <v>-931.40676354372545</v>
      </c>
      <c r="I4">
        <f>CFS!I26</f>
        <v>-344.61942361974047</v>
      </c>
      <c r="J4">
        <f>CFS!J26</f>
        <v>259.11816835903903</v>
      </c>
      <c r="K4">
        <f>CFS!K26</f>
        <v>862.05576033781847</v>
      </c>
      <c r="L4">
        <f>CFS!L26</f>
        <v>1464.1933523165981</v>
      </c>
      <c r="M4">
        <f>CFS!M26</f>
        <v>2065.5309442953776</v>
      </c>
      <c r="N4">
        <f>CFS!N26</f>
        <v>2391.3346795607722</v>
      </c>
      <c r="O4">
        <f>CFS!O26</f>
        <v>2414.5733276236961</v>
      </c>
      <c r="P4">
        <f>CFS!P26</f>
        <v>2421.6734284456138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-1285.8560696117704</v>
      </c>
      <c r="H7">
        <f t="shared" si="2"/>
        <v>-872.42242381769813</v>
      </c>
      <c r="I7">
        <f t="shared" si="2"/>
        <v>-256.14291403069939</v>
      </c>
      <c r="J7">
        <f t="shared" si="2"/>
        <v>347.59467794808012</v>
      </c>
      <c r="K7">
        <f t="shared" si="2"/>
        <v>950.53226992685961</v>
      </c>
      <c r="L7">
        <f t="shared" si="2"/>
        <v>1552.6698619056392</v>
      </c>
      <c r="M7">
        <f t="shared" si="2"/>
        <v>2154.0074538844187</v>
      </c>
      <c r="N7">
        <f t="shared" si="2"/>
        <v>2438.5221513415941</v>
      </c>
      <c r="O7">
        <f t="shared" si="2"/>
        <v>2426.3701955689016</v>
      </c>
      <c r="P7">
        <f t="shared" si="2"/>
        <v>2421.6734284456138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156.47037487385543</v>
      </c>
      <c r="E12">
        <f t="shared" ref="E12:P12" si="3">SUM(E7,E9:E11)</f>
        <v>541.3403622974995</v>
      </c>
      <c r="F12">
        <f t="shared" si="3"/>
        <v>873.93389987973251</v>
      </c>
      <c r="G12">
        <f t="shared" si="3"/>
        <v>978.65056971624563</v>
      </c>
      <c r="H12">
        <f t="shared" si="3"/>
        <v>1153.7150955810532</v>
      </c>
      <c r="I12">
        <f t="shared" si="3"/>
        <v>1412.4409254741549</v>
      </c>
      <c r="J12">
        <f t="shared" si="3"/>
        <v>1658.6248375590369</v>
      </c>
      <c r="K12">
        <f t="shared" si="3"/>
        <v>1904.0087496439194</v>
      </c>
      <c r="L12">
        <f t="shared" si="3"/>
        <v>2148.5926617288019</v>
      </c>
      <c r="M12">
        <f t="shared" si="3"/>
        <v>2392.376573813684</v>
      </c>
      <c r="N12">
        <f t="shared" si="3"/>
        <v>2486.1959753274477</v>
      </c>
      <c r="O12">
        <f t="shared" si="3"/>
        <v>2426.3701955689021</v>
      </c>
      <c r="P12">
        <f t="shared" si="3"/>
        <v>2421.6734284456143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>
        <f t="shared" ref="E25:P25" si="7">IF(ROUND(E12,2)=ROUND(E23,2),"OK",E12-E23)</f>
        <v>-2.2314719575588242</v>
      </c>
      <c r="F25" s="66">
        <f t="shared" si="7"/>
        <v>-4.5968322325712734</v>
      </c>
      <c r="G25" s="66">
        <f t="shared" si="7"/>
        <v>-7.104114124084731</v>
      </c>
      <c r="H25" s="66">
        <f t="shared" si="7"/>
        <v>-9.7618329290883139</v>
      </c>
      <c r="I25" s="66">
        <f t="shared" si="7"/>
        <v>-12.579014862392341</v>
      </c>
      <c r="J25" s="66">
        <f t="shared" si="7"/>
        <v>-15.565227711695115</v>
      </c>
      <c r="K25" s="66">
        <f t="shared" si="7"/>
        <v>-18.73061333195551</v>
      </c>
      <c r="L25" s="66">
        <f t="shared" si="7"/>
        <v>-22.085922089431278</v>
      </c>
      <c r="M25" s="66">
        <f t="shared" si="7"/>
        <v>-25.642549372355916</v>
      </c>
      <c r="N25" s="66">
        <f t="shared" si="7"/>
        <v>-29.412574292256522</v>
      </c>
      <c r="O25" s="66">
        <f t="shared" si="7"/>
        <v>-32.808800707351566</v>
      </c>
      <c r="P25" s="66">
        <f t="shared" si="7"/>
        <v>-32.808800707351566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-1316.957439474784</v>
      </c>
      <c r="I24">
        <f t="shared" si="6"/>
        <v>-931.40676354372545</v>
      </c>
      <c r="J24">
        <f t="shared" si="6"/>
        <v>-344.61942361974047</v>
      </c>
      <c r="K24">
        <f t="shared" si="6"/>
        <v>259.11816835903903</v>
      </c>
      <c r="L24">
        <f t="shared" si="6"/>
        <v>862.05576033781847</v>
      </c>
      <c r="M24">
        <f t="shared" si="6"/>
        <v>1464.1933523165981</v>
      </c>
      <c r="N24">
        <f t="shared" si="6"/>
        <v>2065.5309442953776</v>
      </c>
      <c r="O24">
        <f t="shared" si="6"/>
        <v>2391.3346795607722</v>
      </c>
      <c r="P24">
        <f t="shared" si="6"/>
        <v>2414.5733276236961</v>
      </c>
    </row>
    <row r="25" spans="1:16" ht="15" customHeight="1" x14ac:dyDescent="0.45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194.75684623950184</v>
      </c>
      <c r="H25">
        <f t="shared" si="7"/>
        <v>385.55067593105849</v>
      </c>
      <c r="I25">
        <f t="shared" si="7"/>
        <v>586.78733992398497</v>
      </c>
      <c r="J25">
        <f t="shared" si="7"/>
        <v>603.73759197877951</v>
      </c>
      <c r="K25">
        <f t="shared" si="7"/>
        <v>602.93759197877944</v>
      </c>
      <c r="L25">
        <f t="shared" si="7"/>
        <v>602.13759197877948</v>
      </c>
      <c r="M25">
        <f t="shared" si="7"/>
        <v>601.33759197877953</v>
      </c>
      <c r="N25">
        <f t="shared" si="7"/>
        <v>325.80373526539483</v>
      </c>
      <c r="O25">
        <f t="shared" si="7"/>
        <v>23.238648062924046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-1316.957439474784</v>
      </c>
      <c r="H26">
        <f t="shared" si="8"/>
        <v>-931.40676354372545</v>
      </c>
      <c r="I26">
        <f t="shared" si="8"/>
        <v>-344.61942361974047</v>
      </c>
      <c r="J26">
        <f t="shared" si="8"/>
        <v>259.11816835903903</v>
      </c>
      <c r="K26">
        <f t="shared" si="8"/>
        <v>862.05576033781847</v>
      </c>
      <c r="L26">
        <f t="shared" si="8"/>
        <v>1464.1933523165981</v>
      </c>
      <c r="M26">
        <f t="shared" si="8"/>
        <v>2065.5309442953776</v>
      </c>
      <c r="N26">
        <f t="shared" si="8"/>
        <v>2391.3346795607722</v>
      </c>
      <c r="O26">
        <f t="shared" si="8"/>
        <v>2414.5733276236961</v>
      </c>
      <c r="P26">
        <f t="shared" si="8"/>
        <v>2421.6734284456138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696EE8-74F7-46DF-BD7B-72369FB330B3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E526315C-87E9-4558-B86A-E79BF1A6D2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B47897-AC33-417E-A1CD-6C598ECC1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