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7. Main Model - Syndicated Loan - Final\"/>
    </mc:Choice>
  </mc:AlternateContent>
  <xr:revisionPtr revIDLastSave="0" documentId="13_ncr:1_{E859E1CB-1B2E-4A6B-8CBC-3AE229B4A63F}" xr6:coauthVersionLast="47" xr6:coauthVersionMax="47" xr10:uidLastSave="{00000000-0000-0000-0000-000000000000}"/>
  <bookViews>
    <workbookView xWindow="3038" yWindow="3038" windowWidth="16200" windowHeight="9982" firstSheet="2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l="1"/>
  <c r="I4" i="15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J4" i="15" l="1"/>
  <c r="I42" i="15"/>
  <c r="H40" i="15"/>
  <c r="C36" i="15"/>
  <c r="F10" i="2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L4" i="15" l="1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E26" i="15"/>
  <c r="D26" i="15"/>
  <c r="D16" i="16"/>
  <c r="E28" i="15"/>
  <c r="E16" i="16"/>
  <c r="D28" i="15"/>
  <c r="F16" i="16"/>
  <c r="F23" i="15" l="1"/>
  <c r="F25" i="15" s="1"/>
  <c r="F26" i="15"/>
  <c r="E29" i="15"/>
  <c r="E30" i="15" s="1"/>
  <c r="D29" i="15"/>
  <c r="D30" i="15" s="1"/>
  <c r="D7" i="2"/>
  <c r="D15" i="18" s="1"/>
  <c r="F28" i="15" l="1"/>
  <c r="F29" i="15" s="1"/>
  <c r="F30" i="15" s="1"/>
  <c r="G23" i="15"/>
  <c r="E7" i="2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/>
  <c r="D15" i="2" s="1"/>
  <c r="D40" i="15" s="1"/>
  <c r="F12" i="2" l="1"/>
  <c r="F15" i="2" s="1"/>
  <c r="F40" i="15" s="1"/>
  <c r="C16" i="2"/>
  <c r="E12" i="2"/>
  <c r="E15" i="2" s="1"/>
  <c r="E40" i="15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22" i="18" s="1"/>
  <c r="D25" i="18" s="1"/>
  <c r="D26" i="18" s="1"/>
  <c r="D15" i="17"/>
  <c r="E20" i="18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2" i="18"/>
  <c r="E25" i="18" s="1"/>
  <c r="E26" i="18" s="1"/>
  <c r="E23" i="16" l="1"/>
  <c r="E4" i="16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K7" i="15" l="1"/>
  <c r="H7" i="15"/>
  <c r="O7" i="15"/>
  <c r="G7" i="15"/>
  <c r="P7" i="15"/>
  <c r="N7" i="15"/>
  <c r="J7" i="15"/>
  <c r="M7" i="15"/>
  <c r="L7" i="15"/>
  <c r="H31" i="12"/>
  <c r="H34" i="12" s="1"/>
  <c r="G10" i="16"/>
  <c r="I7" i="15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J24" i="14"/>
  <c r="J26" i="14" s="1"/>
  <c r="J8" i="15" s="1"/>
  <c r="J13" i="15" s="1"/>
  <c r="K24" i="14"/>
  <c r="K26" i="14" s="1"/>
  <c r="L24" i="14"/>
  <c r="L26" i="14" s="1"/>
  <c r="M24" i="14"/>
  <c r="M26" i="14" s="1"/>
  <c r="M8" i="15" s="1"/>
  <c r="M13" i="15" s="1"/>
  <c r="N24" i="14"/>
  <c r="N26" i="14" s="1"/>
  <c r="N8" i="15" s="1"/>
  <c r="N13" i="15" s="1"/>
  <c r="O24" i="14"/>
  <c r="O26" i="14" s="1"/>
  <c r="P24" i="14"/>
  <c r="P26" i="14" s="1"/>
  <c r="I26" i="14"/>
  <c r="I8" i="15" s="1"/>
  <c r="I13" i="15" s="1"/>
  <c r="N27" i="14" l="1"/>
  <c r="N4" i="18" s="1"/>
  <c r="N9" i="18" s="1"/>
  <c r="N12" i="18" s="1"/>
  <c r="J27" i="14"/>
  <c r="L8" i="15"/>
  <c r="L13" i="15" s="1"/>
  <c r="L27" i="14"/>
  <c r="O8" i="15"/>
  <c r="O13" i="15" s="1"/>
  <c r="O27" i="14"/>
  <c r="G8" i="15"/>
  <c r="G13" i="15" s="1"/>
  <c r="G27" i="14"/>
  <c r="J4" i="18"/>
  <c r="J9" i="18" s="1"/>
  <c r="J12" i="18" s="1"/>
  <c r="J12" i="17"/>
  <c r="P8" i="15"/>
  <c r="P13" i="15" s="1"/>
  <c r="P27" i="14"/>
  <c r="H8" i="15"/>
  <c r="H13" i="15" s="1"/>
  <c r="H27" i="14"/>
  <c r="K8" i="15"/>
  <c r="K13" i="15" s="1"/>
  <c r="K27" i="14"/>
  <c r="M27" i="14"/>
  <c r="I27" i="14"/>
  <c r="N12" i="17" l="1"/>
  <c r="K4" i="18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G15" i="15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24" i="15" l="1"/>
  <c r="G25" i="15" l="1"/>
  <c r="G16" i="16" l="1"/>
  <c r="G26" i="15"/>
  <c r="G28" i="15"/>
  <c r="H23" i="15"/>
  <c r="G29" i="15" l="1"/>
  <c r="G30" i="15" s="1"/>
  <c r="G17" i="15" s="1"/>
  <c r="G32" i="15" s="1"/>
  <c r="H16" i="16"/>
  <c r="I16" i="16"/>
  <c r="J16" i="16"/>
  <c r="K16" i="16"/>
  <c r="L16" i="16"/>
  <c r="L20" i="16" s="1"/>
  <c r="M16" i="16"/>
  <c r="M20" i="16" s="1"/>
  <c r="N16" i="16"/>
  <c r="N20" i="16" s="1"/>
  <c r="O16" i="16"/>
  <c r="O20" i="16" s="1"/>
  <c r="P16" i="16"/>
  <c r="P20" i="16" s="1"/>
  <c r="G20" i="16"/>
  <c r="H20" i="16"/>
  <c r="I20" i="16"/>
  <c r="J20" i="16"/>
  <c r="K20" i="16"/>
  <c r="G15" i="17"/>
  <c r="H11" i="17" s="1"/>
  <c r="H15" i="17" s="1"/>
  <c r="G21" i="18"/>
  <c r="G22" i="18" s="1"/>
  <c r="G25" i="18" s="1"/>
  <c r="G26" i="18" s="1"/>
  <c r="H21" i="18"/>
  <c r="H22" i="18" s="1"/>
  <c r="H25" i="18" s="1"/>
  <c r="I21" i="18"/>
  <c r="I22" i="18" s="1"/>
  <c r="I25" i="18" s="1"/>
  <c r="J21" i="18"/>
  <c r="K21" i="18"/>
  <c r="L21" i="18"/>
  <c r="L22" i="18" s="1"/>
  <c r="L25" i="18" s="1"/>
  <c r="M21" i="18"/>
  <c r="N21" i="18"/>
  <c r="O21" i="18"/>
  <c r="O22" i="18" s="1"/>
  <c r="O25" i="18" s="1"/>
  <c r="P21" i="18"/>
  <c r="P22" i="18" s="1"/>
  <c r="P25" i="18" s="1"/>
  <c r="J22" i="18"/>
  <c r="J25" i="18" s="1"/>
  <c r="K22" i="18"/>
  <c r="K25" i="18" s="1"/>
  <c r="M22" i="18"/>
  <c r="M25" i="18" s="1"/>
  <c r="N22" i="18"/>
  <c r="N25" i="18" s="1"/>
  <c r="I15" i="15"/>
  <c r="J15" i="15"/>
  <c r="M15" i="15"/>
  <c r="N15" i="15"/>
  <c r="H15" i="15"/>
  <c r="H24" i="15" s="1"/>
  <c r="H25" i="15" s="1"/>
  <c r="H28" i="15" s="1"/>
  <c r="K15" i="15"/>
  <c r="L15" i="15"/>
  <c r="O15" i="15"/>
  <c r="P15" i="15"/>
  <c r="G22" i="16" l="1"/>
  <c r="G23" i="16" s="1"/>
  <c r="H29" i="15"/>
  <c r="H22" i="16"/>
  <c r="H23" i="16" s="1"/>
  <c r="I11" i="17"/>
  <c r="I15" i="17" s="1"/>
  <c r="G4" i="16"/>
  <c r="G7" i="16" s="1"/>
  <c r="G12" i="16" s="1"/>
  <c r="H24" i="18"/>
  <c r="H26" i="18" s="1"/>
  <c r="I23" i="15"/>
  <c r="I24" i="15" s="1"/>
  <c r="H26" i="15"/>
  <c r="G25" i="16" l="1"/>
  <c r="H30" i="15"/>
  <c r="H17" i="15" s="1"/>
  <c r="H32" i="15" s="1"/>
  <c r="I25" i="15"/>
  <c r="I22" i="16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I28" i="15"/>
  <c r="J23" i="15"/>
  <c r="I26" i="15"/>
  <c r="K11" i="17"/>
  <c r="K15" i="17" s="1"/>
  <c r="J22" i="16"/>
  <c r="J23" i="16" s="1"/>
  <c r="I29" i="15" l="1"/>
  <c r="I30" i="15" s="1"/>
  <c r="I17" i="15" s="1"/>
  <c r="I32" i="15" s="1"/>
  <c r="L11" i="17"/>
  <c r="L15" i="17" s="1"/>
  <c r="K22" i="16"/>
  <c r="K23" i="16" s="1"/>
  <c r="J24" i="15"/>
  <c r="J25" i="15" s="1"/>
  <c r="J4" i="16"/>
  <c r="J7" i="16" s="1"/>
  <c r="J12" i="16" s="1"/>
  <c r="J25" i="16" s="1"/>
  <c r="K24" i="18"/>
  <c r="K26" i="18" s="1"/>
  <c r="K23" i="15" l="1"/>
  <c r="J28" i="15"/>
  <c r="J26" i="15"/>
  <c r="L22" i="16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J29" i="15"/>
  <c r="J30" i="15" s="1"/>
  <c r="J17" i="15" s="1"/>
  <c r="J32" i="15" s="1"/>
  <c r="M22" i="16"/>
  <c r="M23" i="16" s="1"/>
  <c r="N11" i="17"/>
  <c r="N15" i="17" s="1"/>
  <c r="K24" i="15"/>
  <c r="K25" i="15" s="1"/>
  <c r="K28" i="15" l="1"/>
  <c r="L23" i="15"/>
  <c r="K26" i="15"/>
  <c r="O11" i="17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L24" i="15"/>
  <c r="L25" i="15" s="1"/>
  <c r="P11" i="17"/>
  <c r="P15" i="17" s="1"/>
  <c r="P22" i="16" s="1"/>
  <c r="P23" i="16" s="1"/>
  <c r="O22" i="16"/>
  <c r="O23" i="16" s="1"/>
  <c r="K29" i="15"/>
  <c r="K30" i="15" s="1"/>
  <c r="K17" i="15" s="1"/>
  <c r="K32" i="15" s="1"/>
  <c r="M23" i="15" l="1"/>
  <c r="L28" i="15"/>
  <c r="L26" i="15"/>
  <c r="O4" i="16"/>
  <c r="O7" i="16" s="1"/>
  <c r="O12" i="16" s="1"/>
  <c r="O25" i="16" s="1"/>
  <c r="P24" i="18"/>
  <c r="P26" i="18" s="1"/>
  <c r="P4" i="16" s="1"/>
  <c r="P7" i="16" s="1"/>
  <c r="P12" i="16" s="1"/>
  <c r="P25" i="16" s="1"/>
  <c r="L29" i="15" l="1"/>
  <c r="L30" i="15" s="1"/>
  <c r="L17" i="15" s="1"/>
  <c r="L32" i="15" s="1"/>
  <c r="M24" i="15"/>
  <c r="M25" i="15" s="1"/>
  <c r="M28" i="15" l="1"/>
  <c r="N23" i="15"/>
  <c r="M26" i="15"/>
  <c r="N24" i="15" l="1"/>
  <c r="N25" i="15" s="1"/>
  <c r="M29" i="15"/>
  <c r="M30" i="15" s="1"/>
  <c r="M17" i="15" s="1"/>
  <c r="M32" i="15" s="1"/>
  <c r="N28" i="15" l="1"/>
  <c r="O23" i="15"/>
  <c r="N26" i="15"/>
  <c r="N29" i="15" l="1"/>
  <c r="N30" i="15" s="1"/>
  <c r="N17" i="15" s="1"/>
  <c r="N32" i="15" s="1"/>
  <c r="O24" i="15"/>
  <c r="O25" i="15" s="1"/>
  <c r="O28" i="15" l="1"/>
  <c r="P23" i="15"/>
  <c r="O26" i="15"/>
  <c r="O29" i="15" l="1"/>
  <c r="O30" i="15" s="1"/>
  <c r="O17" i="15" s="1"/>
  <c r="O32" i="15" s="1"/>
  <c r="P24" i="15"/>
  <c r="P25" i="15" s="1"/>
  <c r="P28" i="15" l="1"/>
  <c r="P29" i="15" s="1"/>
  <c r="P26" i="15"/>
  <c r="P30" i="15" s="1"/>
  <c r="P17" i="15" s="1"/>
  <c r="P32" i="15" s="1"/>
  <c r="D42" i="15"/>
  <c r="D43" i="15" s="1"/>
  <c r="E42" i="15"/>
  <c r="E39" i="15" l="1"/>
  <c r="E43" i="15" s="1"/>
  <c r="E44" i="15" s="1"/>
  <c r="D44" i="15"/>
  <c r="D46" i="15"/>
  <c r="E48" i="15" l="1"/>
  <c r="D48" i="15"/>
  <c r="F39" i="15"/>
  <c r="F43" i="15" s="1"/>
  <c r="F44" i="15" s="1"/>
  <c r="E46" i="15"/>
  <c r="D47" i="15"/>
  <c r="E47" i="15"/>
  <c r="G39" i="15" l="1"/>
  <c r="G43" i="15" s="1"/>
  <c r="F46" i="15"/>
  <c r="F47" i="15" s="1"/>
  <c r="F48" i="15" s="1"/>
  <c r="G44" i="15" l="1"/>
  <c r="G48" i="15" s="1"/>
  <c r="H39" i="15"/>
  <c r="H43" i="15" s="1"/>
  <c r="H44" i="15" l="1"/>
  <c r="H48" i="15" s="1"/>
  <c r="I39" i="15"/>
  <c r="I43" i="15" s="1"/>
  <c r="J39" i="15" s="1"/>
  <c r="J43" i="15" s="1"/>
  <c r="I44" i="15"/>
  <c r="I48" i="15" s="1"/>
  <c r="J44" i="15" l="1"/>
  <c r="J48" i="15" s="1"/>
  <c r="K39" i="15"/>
  <c r="K43" i="15" s="1"/>
  <c r="K44" i="15"/>
  <c r="K48" i="15" s="1"/>
  <c r="L39" i="15" l="1"/>
  <c r="L43" i="15" s="1"/>
  <c r="M39" i="15" s="1"/>
  <c r="M43" i="15" s="1"/>
  <c r="L44" i="15"/>
  <c r="L48" i="15" s="1"/>
  <c r="M44" i="15" l="1"/>
  <c r="M48" i="15" s="1"/>
  <c r="N39" i="15"/>
  <c r="N43" i="15" s="1"/>
  <c r="N44" i="15"/>
  <c r="N48" i="15" s="1"/>
  <c r="O39" i="15" l="1"/>
  <c r="O43" i="15" s="1"/>
  <c r="P39" i="15" l="1"/>
  <c r="P43" i="15" s="1"/>
  <c r="P44" i="15" s="1"/>
  <c r="P48" i="15" s="1"/>
  <c r="O44" i="15"/>
  <c r="O48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<sst xmlns="http://schemas.openxmlformats.org/spreadsheetml/2006/main" count="355" uniqueCount="201">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</sst>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168</v>
      </c>
      <c r="O5" s="83"/>
      <c r="P5" s="83"/>
      <c r="Q5" s="83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32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-23.243688007073541</v>
      </c>
      <c r="H8">
        <f>IS!H26</f>
        <v>-40.830652014147063</v>
      </c>
      <c r="I8">
        <f>IS!I26</f>
        <v>-61.745978021220573</v>
      </c>
      <c r="J8">
        <f>IS!J26</f>
        <v>-61.545978021220549</v>
      </c>
      <c r="K8">
        <f>IS!K26</f>
        <v>-61.345978021220574</v>
      </c>
      <c r="L8">
        <f>IS!L26</f>
        <v>-61.145978021220571</v>
      </c>
      <c r="M8">
        <f>IS!M26</f>
        <v>-60.945978021220576</v>
      </c>
      <c r="N8">
        <f>IS!N26</f>
        <v>-30.064521611317645</v>
      </c>
      <c r="O8">
        <f>IS!O26</f>
        <v>-3.5661304028294141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194.75684623950187</v>
      </c>
      <c r="H13">
        <f t="shared" si="3"/>
        <v>385.55067593105855</v>
      </c>
      <c r="I13">
        <f t="shared" si="3"/>
        <v>586.78733992398497</v>
      </c>
      <c r="J13">
        <f t="shared" si="3"/>
        <v>603.73759197877951</v>
      </c>
      <c r="K13">
        <f t="shared" si="3"/>
        <v>602.93759197877944</v>
      </c>
      <c r="L13">
        <f t="shared" si="3"/>
        <v>602.13759197877948</v>
      </c>
      <c r="M13">
        <f t="shared" si="3"/>
        <v>601.33759197877953</v>
      </c>
      <c r="N13">
        <f t="shared" si="3"/>
        <v>325.80373526539483</v>
      </c>
      <c r="O13">
        <f t="shared" si="3"/>
        <v>23.238648062924053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149.81295864577066</v>
      </c>
      <c r="H15">
        <f t="shared" si="4"/>
        <v>296.57744302389119</v>
      </c>
      <c r="I15">
        <f t="shared" si="4"/>
        <v>451.37487686460383</v>
      </c>
      <c r="J15">
        <f t="shared" si="4"/>
        <v>464.41353229136882</v>
      </c>
      <c r="K15">
        <f t="shared" si="4"/>
        <v>463.79814767598418</v>
      </c>
      <c r="L15">
        <f t="shared" si="4"/>
        <v>463.1827630605996</v>
      </c>
      <c r="M15">
        <f t="shared" si="4"/>
        <v>462.56737844521501</v>
      </c>
      <c r="N15">
        <f t="shared" si="4"/>
        <v>250.61825789645755</v>
      </c>
      <c r="O15">
        <f t="shared" si="4"/>
        <v>17.875883125326194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149.81295864577066</v>
      </c>
      <c r="H17">
        <f t="shared" si="6"/>
        <v>296.57744302389119</v>
      </c>
      <c r="I17">
        <f t="shared" si="6"/>
        <v>451.37487686460383</v>
      </c>
      <c r="J17">
        <f t="shared" si="6"/>
        <v>464.41353229136882</v>
      </c>
      <c r="K17">
        <f t="shared" si="6"/>
        <v>463.79814767598418</v>
      </c>
      <c r="L17">
        <f t="shared" si="6"/>
        <v>463.1827630605996</v>
      </c>
      <c r="M17">
        <f t="shared" si="6"/>
        <v>462.56737844521501</v>
      </c>
      <c r="N17">
        <f t="shared" si="6"/>
        <v>250.61825789645755</v>
      </c>
      <c r="O17">
        <f t="shared" si="6"/>
        <v>17.875883125326194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45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45">
      <c r="B32" s="16" t="s">
        <v>179</v>
      </c>
      <c r="G32">
        <f>G17+G24</f>
        <v>149.81295864577066</v>
      </c>
      <c r="H32">
        <f t="shared" ref="H32:P32" si="12">H17+H24</f>
        <v>296.57744302389119</v>
      </c>
      <c r="I32">
        <f t="shared" si="12"/>
        <v>451.37487686460383</v>
      </c>
      <c r="J32">
        <f t="shared" si="12"/>
        <v>464.41353229136882</v>
      </c>
      <c r="K32">
        <f t="shared" si="12"/>
        <v>463.79814767598418</v>
      </c>
      <c r="L32">
        <f t="shared" si="12"/>
        <v>463.1827630605996</v>
      </c>
      <c r="M32">
        <f t="shared" si="12"/>
        <v>462.56737844521501</v>
      </c>
      <c r="N32">
        <f t="shared" si="12"/>
        <v>250.61825789645755</v>
      </c>
      <c r="O32">
        <f t="shared" si="12"/>
        <v>17.875883125326194</v>
      </c>
      <c r="P32">
        <f t="shared" si="12"/>
        <v>5.4616160168598542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si="13">D43</f>
        <v>263.72082441879297</v>
      </c>
      <c r="F39">
        <f t="shared" si="13"/>
        <v>1114.6508369951489</v>
      </c>
      <c r="G39">
        <f t="shared" si="13"/>
        <v>1850</v>
      </c>
      <c r="H39">
        <f t="shared" ref="H39:P39" si="14">G43</f>
        <v>1850.02</v>
      </c>
      <c r="I39">
        <f t="shared" si="14"/>
        <v>1850.06</v>
      </c>
      <c r="J39">
        <f t="shared" si="14"/>
        <v>1850.07</v>
      </c>
      <c r="K39">
        <f t="shared" si="14"/>
        <v>1850.07</v>
      </c>
      <c r="L39">
        <f t="shared" si="14"/>
        <v>1850.07</v>
      </c>
      <c r="M39">
        <f t="shared" si="14"/>
        <v>1850.07</v>
      </c>
      <c r="N39">
        <f t="shared" si="14"/>
        <v>1850.07</v>
      </c>
      <c r="O39">
        <f t="shared" si="14"/>
        <v>1850.07</v>
      </c>
      <c r="P39">
        <f t="shared" si="14"/>
        <v>1850.07</v>
      </c>
    </row>
    <row r="40" spans="1:16" ht="15" customHeight="1" x14ac:dyDescent="0.45">
      <c r="B40" s="16" t="s">
        <v>90</v>
      </c>
      <c r="D40">
        <f>'S&amp;U'!D15</f>
        <v>263.72082441879297</v>
      </c>
      <c r="E40">
        <f>'S&amp;U'!E15</f>
        <v>850.93001257635592</v>
      </c>
      <c r="F40">
        <f>'S&amp;U'!F15</f>
        <v>735.34916300485111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>
        <f>IF(AND(D4&lt;=$C$35,switch=1),-Finance!D44-Finance!D47,0)</f>
        <v>0</v>
      </c>
      <c r="E42" s="75">
        <f>IF(AND(E4&lt;=$C$35,switch=1),-Finance!E44-Finance!E47,0)</f>
        <v>0</v>
      </c>
      <c r="F42" s="75">
        <f>IF(AND(F4&lt;=$C$35,switch=1),-Finance!F44-Finance!F47,0)</f>
        <v>0</v>
      </c>
      <c r="G42" s="75">
        <f>IF(AND(G4&lt;=$C$35,switch=1),-Finance!G44-Finance!G47,0)</f>
        <v>0</v>
      </c>
      <c r="H42" s="75">
        <f>IF(AND(H4&lt;=$C$35,switch=1),-Finance!H44-Finance!H47,0)</f>
        <v>0</v>
      </c>
      <c r="I42" s="75">
        <f>IF(AND(I4&lt;=$C$35,switch=1),-Finance!I44-Finance!I47,0)</f>
        <v>0</v>
      </c>
      <c r="J42" s="75">
        <f>IF(AND(J4&lt;=$C$35,switch=1),-Finance!J44-Finance!J47,0)</f>
        <v>0</v>
      </c>
      <c r="K42" s="75">
        <f>IF(AND(K4&lt;=$C$35,switch=1),-Finance!K44-Finance!K47,0)</f>
        <v>0</v>
      </c>
      <c r="L42" s="75">
        <f>IF(AND(L4&lt;=$C$35,switch=1),-Finance!L44-Finance!L47,0)</f>
        <v>0</v>
      </c>
      <c r="M42" s="75">
        <f>IF(AND(M4&lt;=$C$35,switch=1),-Finance!M44-Finance!M47,0)</f>
        <v>0</v>
      </c>
      <c r="N42" s="75">
        <f>IF(AND(N4&lt;=$C$35,switch=1),-Finance!N44-Finance!N47,0)</f>
        <v>0</v>
      </c>
      <c r="O42" s="75">
        <f>IF(AND(O4&lt;=$C$35,switch=1),-Finance!O44-Finance!O47,0)</f>
        <v>0</v>
      </c>
      <c r="P42" s="75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>SUM(D39:D42)</f>
        <v>263.72082441879297</v>
      </c>
      <c r="E43">
        <f t="shared" ref="E43:G43" si="15">SUM(E39:E42)</f>
        <v>1114.6508369951489</v>
      </c>
      <c r="F43">
        <f t="shared" si="15"/>
        <v>1850</v>
      </c>
      <c r="G43">
        <f t="shared" si="15"/>
        <v>1850.02</v>
      </c>
      <c r="H43">
        <f t="shared" ref="H43" si="16">SUM(H39:H42)</f>
        <v>1850.06</v>
      </c>
      <c r="I43">
        <f t="shared" ref="I43" si="17">SUM(I39:I42)</f>
        <v>1850.07</v>
      </c>
      <c r="J43">
        <f t="shared" ref="J43" si="18">SUM(J39:J42)</f>
        <v>1850.07</v>
      </c>
      <c r="K43">
        <f t="shared" ref="K43" si="19">SUM(K39:K42)</f>
        <v>1850.07</v>
      </c>
      <c r="L43">
        <f t="shared" ref="L43" si="20">SUM(L39:L42)</f>
        <v>1850.07</v>
      </c>
      <c r="M43">
        <f t="shared" ref="M43" si="21">SUM(M39:M42)</f>
        <v>1850.07</v>
      </c>
      <c r="N43">
        <f t="shared" ref="N43" si="22">SUM(N39:N42)</f>
        <v>1850.07</v>
      </c>
      <c r="O43">
        <f t="shared" ref="O43" si="23">SUM(O39:O42)</f>
        <v>1850.07</v>
      </c>
      <c r="P43">
        <f t="shared" ref="P43" si="24">SUM(P39:P42)</f>
        <v>1850.07</v>
      </c>
    </row>
    <row r="44" spans="1:16" ht="15" customHeight="1" x14ac:dyDescent="0.45">
      <c r="B44" s="16" t="s">
        <v>92</v>
      </c>
      <c r="D44">
        <f>-$C$36*AVERAGE(C43:D43)</f>
        <v>-5.2744164883758593</v>
      </c>
      <c r="E44">
        <f t="shared" ref="E44:G44" si="25">-$C$36*AVERAGE(D43:E43)</f>
        <v>-27.567433228278837</v>
      </c>
      <c r="F44">
        <f t="shared" si="25"/>
        <v>-59.293016739902981</v>
      </c>
      <c r="G44">
        <f t="shared" si="25"/>
        <v>-74.000399999999999</v>
      </c>
      <c r="H44">
        <f t="shared" ref="H44" si="26">-$C$36*AVERAGE(G43:H43)</f>
        <v>-74.001599999999996</v>
      </c>
      <c r="I44">
        <f t="shared" ref="I44" si="27">-$C$36*AVERAGE(H43:I43)</f>
        <v>-74.002600000000001</v>
      </c>
      <c r="J44">
        <f t="shared" ref="J44" si="28">-$C$36*AVERAGE(I43:J43)</f>
        <v>-74.002799999999993</v>
      </c>
      <c r="K44">
        <f t="shared" ref="K44" si="29">-$C$36*AVERAGE(J43:K43)</f>
        <v>-74.002799999999993</v>
      </c>
      <c r="L44">
        <f t="shared" ref="L44" si="30">-$C$36*AVERAGE(K43:L43)</f>
        <v>-74.002799999999993</v>
      </c>
      <c r="M44">
        <f t="shared" ref="M44" si="31">-$C$36*AVERAGE(L43:M43)</f>
        <v>-74.002799999999993</v>
      </c>
      <c r="N44">
        <f t="shared" ref="N44" si="32">-$C$36*AVERAGE(M43:N43)</f>
        <v>-74.002799999999993</v>
      </c>
      <c r="O44">
        <f t="shared" ref="O44" si="33">-$C$36*AVERAGE(N43:O43)</f>
        <v>-74.002799999999993</v>
      </c>
      <c r="P44">
        <f t="shared" ref="P44" si="34">-$C$36*AVERAGE(O43:P43)</f>
        <v>-74.002799999999993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>'S&amp;U'!$C$15-Finance!D43</f>
        <v>1586.279175581207</v>
      </c>
      <c r="E46">
        <f>'S&amp;U'!$C$15-Finance!E43</f>
        <v>735.34916300485111</v>
      </c>
      <c r="F46">
        <f>'S&amp;U'!$C$15-Finance!F43</f>
        <v>0</v>
      </c>
    </row>
    <row r="47" spans="1:16" ht="15" customHeight="1" x14ac:dyDescent="0.45">
      <c r="B47" s="16" t="s">
        <v>89</v>
      </c>
      <c r="D47">
        <f>-$C$37*AVERAGE(C46:D46)</f>
        <v>-17.181395877906034</v>
      </c>
      <c r="E47">
        <f t="shared" ref="E47:F47" si="35">-$C$37*AVERAGE(D46:E46)</f>
        <v>-11.608141692930289</v>
      </c>
      <c r="F47">
        <f t="shared" si="35"/>
        <v>-3.6767458150242556</v>
      </c>
    </row>
    <row r="48" spans="1:16" ht="15" customHeight="1" x14ac:dyDescent="0.45">
      <c r="B48" s="16" t="s">
        <v>185</v>
      </c>
      <c r="D48">
        <f>IF(AND(D4&gt;$C$35,switch=1),Finance!D44+Finance!D47,0)</f>
        <v>-22.455812366281894</v>
      </c>
      <c r="E48">
        <f>IF(AND(E4&gt;$C$35,switch=1),Finance!E44+Finance!E47,0)</f>
        <v>-39.175574921209126</v>
      </c>
      <c r="F48">
        <f>IF(AND(F4&gt;$C$35,switch=1),Finance!F44+Finance!F47,0)</f>
        <v>-62.969762554927236</v>
      </c>
      <c r="G48">
        <f>IF(AND(G4&gt;$C$35,switch=1),Finance!G44+Finance!G47,0)</f>
        <v>-74.000399999999999</v>
      </c>
      <c r="H48">
        <f>IF(AND(H4&gt;$C$35,switch=1),Finance!H44+Finance!H47,0)</f>
        <v>-74.001599999999996</v>
      </c>
      <c r="I48">
        <f>IF(AND(I4&gt;$C$35,switch=1),Finance!I44+Finance!I47,0)</f>
        <v>-74.002600000000001</v>
      </c>
      <c r="J48">
        <f>IF(AND(J4&gt;$C$35,switch=1),Finance!J44+Finance!J47,0)</f>
        <v>-74.002799999999993</v>
      </c>
      <c r="K48">
        <f>IF(AND(K4&gt;$C$35,switch=1),Finance!K44+Finance!K47,0)</f>
        <v>-74.002799999999993</v>
      </c>
      <c r="L48">
        <f>IF(AND(L4&gt;$C$35,switch=1),Finance!L44+Finance!L47,0)</f>
        <v>-74.002799999999993</v>
      </c>
      <c r="M48">
        <f>IF(AND(M4&gt;$C$35,switch=1),Finance!M44+Finance!M47,0)</f>
        <v>-74.002799999999993</v>
      </c>
      <c r="N48">
        <f>IF(AND(N4&gt;$C$35,switch=1),Finance!N44+Finance!N47,0)</f>
        <v>-74.002799999999993</v>
      </c>
      <c r="O48">
        <f>IF(AND(O4&gt;$C$35,switch=1),Finance!O44+Finance!O47,0)</f>
        <v>-74.002799999999993</v>
      </c>
      <c r="P48">
        <f>IF(AND(P4&gt;$C$35,switch=1),Finance!P44+Finance!P47,0)</f>
        <v>-74.002799999999993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1" activePane="bottomRight" state="frozen"/>
      <selection activeCell="D8" sqref="D8"/>
      <selection pane="topRight" activeCell="D8" sqref="D8"/>
      <selection pane="bottomLeft" activeCell="D8" sqref="D8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4A198F-6247-4D84-86A4-1B30808817C9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80F34F1F-74E3-49A8-BEB6-F64B70B7B2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38A86-83EE-4325-A8D0-6B42C9372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2025-08-12T12:56:28Z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