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uanCabrera\OneDrive - IBHero.com\FE\Materials\Felix Recordings\Project Financier\8080 Building a Simple Project Finance Model\4. Simple Model - Calculations - Development\"/>
    </mc:Choice>
  </mc:AlternateContent>
  <xr:revisionPtr revIDLastSave="0" documentId="13_ncr:1_{FFA59616-0A24-4B3D-BA2B-BD5B1A8346FE}" xr6:coauthVersionLast="47" xr6:coauthVersionMax="47" xr10:uidLastSave="{00000000-0000-0000-0000-000000000000}"/>
  <bookViews>
    <workbookView xWindow="14018" yWindow="-16297" windowWidth="28994" windowHeight="15675" activeTab="2" xr2:uid="{00000000-000D-0000-FFFF-FFFF00000000}"/>
  </bookViews>
  <sheets>
    <sheet name="Welcome" sheetId="1" r:id="rId1"/>
    <sheet name="Info" sheetId="6" r:id="rId2"/>
    <sheet name="Project Finance simple model" sheetId="2" r:id="rId3"/>
  </sheets>
  <definedNames>
    <definedName name="CIQWBGuid" hidden="1">"04d2e721-88dd-4253-a427-d502d43eac85"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B128" i="2"/>
  <c r="B108" i="2" l="1"/>
  <c r="B107" i="2"/>
  <c r="B106" i="2"/>
  <c r="G87" i="2"/>
  <c r="H87" i="2"/>
  <c r="I87" i="2"/>
  <c r="J87" i="2"/>
  <c r="K87" i="2"/>
  <c r="D86" i="2"/>
  <c r="E83" i="2"/>
  <c r="F83" i="2"/>
  <c r="D83" i="2"/>
  <c r="D82" i="2"/>
  <c r="D84" i="2" s="1"/>
  <c r="H79" i="2"/>
  <c r="H80" i="2" s="1"/>
  <c r="I79" i="2"/>
  <c r="I80" i="2" s="1"/>
  <c r="G79" i="2"/>
  <c r="G80" i="2" s="1"/>
  <c r="H65" i="2"/>
  <c r="I65" i="2"/>
  <c r="J65" i="2"/>
  <c r="J79" i="2" s="1"/>
  <c r="J80" i="2" s="1"/>
  <c r="K65" i="2"/>
  <c r="K79" i="2" s="1"/>
  <c r="K80" i="2" s="1"/>
  <c r="H66" i="2"/>
  <c r="I66" i="2"/>
  <c r="J66" i="2"/>
  <c r="K66" i="2"/>
  <c r="G66" i="2"/>
  <c r="G65" i="2"/>
  <c r="D59" i="2"/>
  <c r="E55" i="2"/>
  <c r="F55" i="2"/>
  <c r="D55" i="2"/>
  <c r="D53" i="2"/>
  <c r="J47" i="2"/>
  <c r="E38" i="2"/>
  <c r="I44" i="2" s="1"/>
  <c r="F38" i="2"/>
  <c r="J45" i="2" s="1"/>
  <c r="G38" i="2"/>
  <c r="H38" i="2"/>
  <c r="H54" i="2" s="1"/>
  <c r="I38" i="2"/>
  <c r="J38" i="2"/>
  <c r="K38" i="2"/>
  <c r="E39" i="2"/>
  <c r="F39" i="2"/>
  <c r="G39" i="2"/>
  <c r="K46" i="2" s="1"/>
  <c r="H39" i="2"/>
  <c r="K47" i="2" s="1"/>
  <c r="I39" i="2"/>
  <c r="K48" i="2" s="1"/>
  <c r="J39" i="2"/>
  <c r="K49" i="2" s="1"/>
  <c r="K39" i="2"/>
  <c r="K54" i="2" s="1"/>
  <c r="D39" i="2"/>
  <c r="D38" i="2"/>
  <c r="J43" i="2" s="1"/>
  <c r="D37" i="2"/>
  <c r="E27" i="2"/>
  <c r="F27" i="2"/>
  <c r="D27" i="2"/>
  <c r="E26" i="2"/>
  <c r="F26" i="2"/>
  <c r="D26" i="2"/>
  <c r="B130" i="2"/>
  <c r="B129" i="2"/>
  <c r="D40" i="2" l="1"/>
  <c r="E37" i="2" s="1"/>
  <c r="G44" i="2"/>
  <c r="J44" i="2"/>
  <c r="J54" i="2"/>
  <c r="I54" i="2"/>
  <c r="I43" i="2"/>
  <c r="E82" i="2"/>
  <c r="E84" i="2" s="1"/>
  <c r="E40" i="2"/>
  <c r="F37" i="2" s="1"/>
  <c r="F40" i="2" s="1"/>
  <c r="G37" i="2" s="1"/>
  <c r="G40" i="2" s="1"/>
  <c r="H37" i="2" s="1"/>
  <c r="H40" i="2" s="1"/>
  <c r="I37" i="2" s="1"/>
  <c r="I40" i="2" s="1"/>
  <c r="J37" i="2" s="1"/>
  <c r="J40" i="2" s="1"/>
  <c r="K37" i="2" s="1"/>
  <c r="K40" i="2" s="1"/>
  <c r="G45" i="2"/>
  <c r="H45" i="2"/>
  <c r="H44" i="2"/>
  <c r="H43" i="2"/>
  <c r="I46" i="2"/>
  <c r="J48" i="2"/>
  <c r="J51" i="2" s="1"/>
  <c r="J55" i="2" s="1"/>
  <c r="J67" i="2" s="1"/>
  <c r="F54" i="2"/>
  <c r="F78" i="2"/>
  <c r="F80" i="2" s="1"/>
  <c r="G54" i="2"/>
  <c r="K45" i="2"/>
  <c r="K44" i="2"/>
  <c r="K43" i="2"/>
  <c r="H46" i="2"/>
  <c r="I47" i="2"/>
  <c r="D54" i="2"/>
  <c r="E54" i="2"/>
  <c r="I45" i="2"/>
  <c r="J46" i="2"/>
  <c r="G43" i="2"/>
  <c r="G51" i="2" s="1"/>
  <c r="G55" i="2" s="1"/>
  <c r="G67" i="2" s="1"/>
  <c r="A7" i="1"/>
  <c r="I51" i="2" l="1"/>
  <c r="I55" i="2" s="1"/>
  <c r="I67" i="2" s="1"/>
  <c r="F82" i="2"/>
  <c r="F84" i="2" s="1"/>
  <c r="K51" i="2"/>
  <c r="K55" i="2" s="1"/>
  <c r="K67" i="2" s="1"/>
  <c r="H51" i="2"/>
  <c r="H55" i="2" s="1"/>
  <c r="H67" i="2" s="1"/>
  <c r="D56" i="2"/>
  <c r="A1" i="6"/>
  <c r="G82" i="2" l="1"/>
  <c r="E53" i="2"/>
  <c r="E56" i="2" s="1"/>
  <c r="F53" i="2" l="1"/>
  <c r="F56" i="2" s="1"/>
  <c r="G53" i="2" l="1"/>
  <c r="G56" i="2" s="1"/>
  <c r="H53" i="2" l="1"/>
  <c r="H56" i="2" s="1"/>
  <c r="I53" i="2" l="1"/>
  <c r="I56" i="2" s="1"/>
  <c r="J53" i="2" l="1"/>
  <c r="J56" i="2" s="1"/>
  <c r="K53" i="2" l="1"/>
  <c r="K56" i="2" s="1"/>
  <c r="D30" i="2" l="1"/>
  <c r="E60" i="2"/>
  <c r="F30" i="2"/>
  <c r="F33" i="2" s="1"/>
  <c r="F87" i="2" s="1"/>
  <c r="D60" i="2"/>
  <c r="D62" i="2" s="1"/>
  <c r="F60" i="2"/>
  <c r="E59" i="2" l="1"/>
  <c r="E62" i="2" s="1"/>
  <c r="D32" i="2"/>
  <c r="D33" i="2"/>
  <c r="D87" i="2" s="1"/>
  <c r="D88" i="2" s="1"/>
  <c r="F32" i="2"/>
  <c r="E30" i="2"/>
  <c r="E86" i="2" l="1"/>
  <c r="E33" i="2"/>
  <c r="E87" i="2" s="1"/>
  <c r="E32" i="2"/>
  <c r="D34" i="2"/>
  <c r="F34" i="2"/>
  <c r="F59" i="2"/>
  <c r="F62" i="2" s="1"/>
  <c r="G59" i="2" l="1"/>
  <c r="G61" i="2" s="1"/>
  <c r="G68" i="2" s="1"/>
  <c r="E34" i="2"/>
  <c r="E88" i="2"/>
  <c r="G62" i="2" l="1"/>
  <c r="F86" i="2"/>
  <c r="F88" i="2" s="1"/>
  <c r="G69" i="2"/>
  <c r="G72" i="2" l="1"/>
  <c r="H59" i="2"/>
  <c r="G86" i="2"/>
  <c r="G88" i="2" s="1"/>
  <c r="H86" i="2" l="1"/>
  <c r="H88" i="2" s="1"/>
  <c r="H61" i="2"/>
  <c r="H68" i="2" s="1"/>
  <c r="G74" i="2"/>
  <c r="G75" i="2" s="1"/>
  <c r="H69" i="2" l="1"/>
  <c r="H62" i="2"/>
  <c r="I86" i="2"/>
  <c r="I88" i="2" s="1"/>
  <c r="G83" i="2"/>
  <c r="G84" i="2" s="1"/>
  <c r="J86" i="2" l="1"/>
  <c r="J88" i="2" s="1"/>
  <c r="I59" i="2"/>
  <c r="H72" i="2"/>
  <c r="H82" i="2"/>
  <c r="K86" i="2" l="1"/>
  <c r="K88" i="2" s="1"/>
  <c r="H74" i="2"/>
  <c r="I61" i="2"/>
  <c r="I68" i="2" s="1"/>
  <c r="I69" i="2" l="1"/>
  <c r="I62" i="2"/>
  <c r="H75" i="2"/>
  <c r="I72" i="2" l="1"/>
  <c r="J59" i="2"/>
  <c r="H83" i="2"/>
  <c r="H84" i="2" s="1"/>
  <c r="J61" i="2" l="1"/>
  <c r="J68" i="2" s="1"/>
  <c r="I82" i="2"/>
  <c r="I74" i="2"/>
  <c r="J62" i="2" l="1"/>
  <c r="K59" i="2" s="1"/>
  <c r="I75" i="2"/>
  <c r="J69" i="2"/>
  <c r="J72" i="2" l="1"/>
  <c r="K61" i="2"/>
  <c r="K68" i="2" s="1"/>
  <c r="I83" i="2"/>
  <c r="I84" i="2" s="1"/>
  <c r="K69" i="2" l="1"/>
  <c r="K62" i="2"/>
  <c r="J82" i="2"/>
  <c r="J74" i="2"/>
  <c r="K72" i="2" l="1"/>
  <c r="J75" i="2"/>
  <c r="J83" i="2" l="1"/>
  <c r="J84" i="2" s="1"/>
  <c r="K74" i="2"/>
  <c r="K75" i="2" l="1"/>
  <c r="K83" i="2"/>
  <c r="K82" i="2"/>
  <c r="K8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B8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No dividends are forecast for simplicity.</t>
        </r>
      </text>
    </comment>
  </commentList>
</comments>
</file>

<file path=xl/sharedStrings.xml><?xml version="1.0" encoding="utf-8"?>
<sst xmlns="http://schemas.openxmlformats.org/spreadsheetml/2006/main" count="162" uniqueCount="144">
  <si>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</si>
  <si>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</si>
  <si>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</si>
  <si>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</si>
  <si>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</si>
  <si>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</si>
  <si>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</si>
  <si>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</si>
  <si>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</si>
  <si>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</si>
  <si>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</si>
  <si>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</si>
  <si>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</si>
  <si>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</si>
  <si>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</si>
  <si>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</si>
  <si>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</si>
  <si>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</si>
  <si>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</si>
  <si>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</si>
  <si>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Construction</t>
  </si>
  <si>
    <t>Capex</t>
  </si>
  <si>
    <t>Other set up costs</t>
  </si>
  <si>
    <t>Construction capex</t>
  </si>
  <si>
    <t>Maintenance capex</t>
  </si>
  <si>
    <t>Revenues</t>
  </si>
  <si>
    <t>Operating costs % sales</t>
  </si>
  <si>
    <t>Operational assumptions</t>
  </si>
  <si>
    <t>Working capital % sales</t>
  </si>
  <si>
    <t>Construction capex years depreciated over</t>
  </si>
  <si>
    <t>Maintenance capex years depreciated over</t>
  </si>
  <si>
    <t>Tax rate</t>
  </si>
  <si>
    <t>Financing assumptions</t>
  </si>
  <si>
    <t>Debt financing of set up costs %</t>
  </si>
  <si>
    <t>Equity financing of set up costs %</t>
  </si>
  <si>
    <t>Other set up costs amortized over</t>
  </si>
  <si>
    <t xml:space="preserve">PP&amp;E </t>
  </si>
  <si>
    <t>Beginning gross PP&amp;E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</si>
  <si>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</si>
  <si>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</si>
  <si>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</si>
  <si>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</si>
  <si>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</si>
  <si>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</si>
  <si>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</si>
  <si>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</si>
  <si>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Depreciation</t>
  </si>
  <si>
    <t>Total depreciation</t>
  </si>
  <si>
    <t>Depreciation expense</t>
  </si>
  <si>
    <t>Beginning net PP&amp;E</t>
  </si>
  <si>
    <t>Amortization expense</t>
  </si>
  <si>
    <t>Income statement</t>
  </si>
  <si>
    <t>Operating costs</t>
  </si>
  <si>
    <t>Sources and uses of funds</t>
  </si>
  <si>
    <t>Working capital</t>
  </si>
  <si>
    <t>Debt issue</t>
  </si>
  <si>
    <t>Debt repayment</t>
  </si>
  <si>
    <t>Interest expense</t>
  </si>
  <si>
    <t>Tax expense</t>
  </si>
  <si>
    <t>Balance sheet</t>
  </si>
  <si>
    <t>Cash</t>
  </si>
  <si>
    <t>Net PP&amp;E</t>
  </si>
  <si>
    <t>Net intangibles</t>
  </si>
  <si>
    <t>Revolver</t>
  </si>
  <si>
    <t>Common stock</t>
  </si>
  <si>
    <t>Retained earnings</t>
  </si>
  <si>
    <t>Beginning retained earnings</t>
  </si>
  <si>
    <t>Cash flow statement</t>
  </si>
  <si>
    <t>Net income</t>
  </si>
  <si>
    <t>Amortization</t>
  </si>
  <si>
    <t>Beginning cash</t>
  </si>
  <si>
    <t>Net cash flow</t>
  </si>
  <si>
    <t>Check</t>
  </si>
  <si>
    <t>Revolver issuance (repayment)</t>
  </si>
  <si>
    <t>Revolver beginning balance</t>
  </si>
  <si>
    <t>Issuance (repayment)</t>
  </si>
  <si>
    <t>Common stock issuance</t>
  </si>
  <si>
    <t>Year 1 - construction phase</t>
  </si>
  <si>
    <t>Year 2 - construction phase</t>
  </si>
  <si>
    <t>Year 3 - construction phase</t>
  </si>
  <si>
    <t>Operational</t>
  </si>
  <si>
    <t>Year 4 - operational phase</t>
  </si>
  <si>
    <t>Year 5 - operational phase</t>
  </si>
  <si>
    <t>Year 6 - operational phase</t>
  </si>
  <si>
    <t>Year 7 - operational phase</t>
  </si>
  <si>
    <t>Year 8 - operational phase</t>
  </si>
  <si>
    <t>Ending net PP&amp;E</t>
  </si>
  <si>
    <t>Ending gross PP&amp;E</t>
  </si>
  <si>
    <t>Capitalized set up costs</t>
  </si>
  <si>
    <t>Beginning net capitalized set up costs</t>
  </si>
  <si>
    <t>Ending net capitalized set up costs</t>
  </si>
  <si>
    <t>Other set up costs spend</t>
  </si>
  <si>
    <t>Working capital float % of first year working capital</t>
  </si>
  <si>
    <t>Ending retained earnings</t>
  </si>
  <si>
    <t>Project Finance Modeling</t>
  </si>
  <si>
    <t xml:space="preserve">Set up </t>
  </si>
  <si>
    <t>Project Finance</t>
  </si>
  <si>
    <t>Forecast model</t>
  </si>
  <si>
    <t>Other balance sheet calculations</t>
  </si>
  <si>
    <t>Working capital set up</t>
  </si>
  <si>
    <t>Working capital operational</t>
  </si>
  <si>
    <t>Total working capital</t>
  </si>
  <si>
    <t>Long term debt</t>
  </si>
  <si>
    <t>EBIT</t>
  </si>
  <si>
    <t>Profit before tax</t>
  </si>
  <si>
    <t>Total assets</t>
  </si>
  <si>
    <t>Total liabilities and equity</t>
  </si>
  <si>
    <t>Total spend</t>
  </si>
  <si>
    <t>Total financing</t>
  </si>
  <si>
    <t>Cash flow before revolver</t>
  </si>
  <si>
    <t>Revolver ending balance</t>
  </si>
  <si>
    <t>Long term debt issuance</t>
  </si>
  <si>
    <t>Cash flow for long term debt repayment</t>
  </si>
  <si>
    <t>Beginning long term debt</t>
  </si>
  <si>
    <t>Ending long term debt</t>
  </si>
  <si>
    <t>Long term debt issuance (repayment)</t>
  </si>
  <si>
    <t>Cash flow from operations</t>
  </si>
  <si>
    <t>Cash flow from investing activities</t>
  </si>
  <si>
    <t>Cash flow from financing</t>
  </si>
  <si>
    <t>Ending cash</t>
  </si>
  <si>
    <t>Financing and interest calculations</t>
  </si>
  <si>
    <t>Interest cost - long term debt</t>
  </si>
  <si>
    <t>Interest cost - revolver</t>
  </si>
  <si>
    <t>Revolver interest expense</t>
  </si>
  <si>
    <t>Long term debt interest expense</t>
  </si>
  <si>
    <t>Total interest expense</t>
  </si>
  <si>
    <t>Expansion and maintenance PP&amp;E</t>
  </si>
  <si>
    <t>Debt issued</t>
  </si>
  <si>
    <t>Common stock issued</t>
  </si>
  <si>
    <t>Beginning common stock</t>
  </si>
  <si>
    <t>Common stock issue</t>
  </si>
  <si>
    <t>Ending common stock</t>
  </si>
  <si>
    <t>Internal rate of return</t>
  </si>
  <si>
    <t>Project finance</t>
  </si>
  <si>
    <t>(Inc) dec in operating working capital</t>
  </si>
  <si>
    <t>(Capex)</t>
  </si>
  <si>
    <t>(Capitalized setup costs)</t>
  </si>
  <si>
    <t>Interest and other set up costs spend</t>
  </si>
  <si>
    <t>Exit EBIT multiple</t>
  </si>
  <si>
    <t>Returns to equity holders</t>
  </si>
  <si>
    <t>Cash flows to equity holders (assume no dividends)</t>
  </si>
  <si>
    <t xml:space="preserve">Depreciation </t>
  </si>
  <si>
    <t xml:space="preserve"> CashFlow Available for Debt Servicing (CFADS)</t>
  </si>
  <si>
    <t>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</si>
</sst>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</numFmts>
  <fonts count="35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2" applyNumberFormat="0">
      <protection locked="0"/>
    </xf>
    <xf numFmtId="0" fontId="2" fillId="5" borderId="11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0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1" xfId="62">
      <alignment vertical="top"/>
    </xf>
    <xf numFmtId="0" fontId="3" fillId="5" borderId="11" xfId="62" applyFont="1" applyAlignment="1">
      <alignment horizontal="center" vertical="top"/>
    </xf>
    <xf numFmtId="0" fontId="2" fillId="5" borderId="11" xfId="62" applyAlignment="1"/>
    <xf numFmtId="0" fontId="5" fillId="5" borderId="11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1" xfId="62" applyFont="1" applyAlignment="1"/>
    <xf numFmtId="0" fontId="2" fillId="5" borderId="11" xfId="62" applyAlignment="1">
      <alignment horizontal="left"/>
    </xf>
    <xf numFmtId="0" fontId="7" fillId="5" borderId="11" xfId="62" applyFont="1" applyAlignment="1">
      <alignment horizontal="center" vertical="center" wrapText="1"/>
    </xf>
    <xf numFmtId="0" fontId="7" fillId="5" borderId="11" xfId="62" applyFont="1" applyAlignment="1">
      <alignment vertical="center" wrapText="1"/>
    </xf>
    <xf numFmtId="168" fontId="30" fillId="37" borderId="12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1" xfId="62" applyFont="1" applyAlignment="1"/>
    <xf numFmtId="172" fontId="4" fillId="5" borderId="0" xfId="51" applyNumberFormat="1" applyFont="1" applyAlignment="1">
      <alignment vertical="center"/>
    </xf>
    <xf numFmtId="0" fontId="3" fillId="5" borderId="11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2" fontId="30" fillId="37" borderId="12" xfId="61" applyNumberFormat="1">
      <protection locked="0"/>
    </xf>
    <xf numFmtId="170" fontId="30" fillId="37" borderId="12" xfId="57" applyFont="1" applyFill="1" applyBorder="1" applyProtection="1">
      <protection locked="0"/>
    </xf>
    <xf numFmtId="170" fontId="0" fillId="0" borderId="0" xfId="57" applyFont="1" applyFill="1"/>
    <xf numFmtId="172" fontId="0" fillId="0" borderId="0" xfId="0" applyAlignment="1">
      <alignment horizontal="right"/>
    </xf>
    <xf numFmtId="172" fontId="30" fillId="0" borderId="0" xfId="58" applyNumberFormat="1" applyFill="1"/>
    <xf numFmtId="169" fontId="30" fillId="37" borderId="12" xfId="56" applyFont="1" applyFill="1" applyBorder="1" applyProtection="1">
      <protection locked="0"/>
    </xf>
    <xf numFmtId="168" fontId="27" fillId="2" borderId="0" xfId="53" applyAlignment="1">
      <alignment horizontal="right"/>
    </xf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2" fillId="5" borderId="0" xfId="51" applyNumberFormat="1" applyAlignment="1">
      <alignment horizontal="left"/>
    </xf>
    <xf numFmtId="166" fontId="2" fillId="5" borderId="0" xfId="51" applyNumberFormat="1" applyAlignment="1">
      <alignment horizontal="left"/>
    </xf>
    <xf numFmtId="0" fontId="30" fillId="37" borderId="12" xfId="61" applyNumberFormat="1" applyAlignment="1">
      <alignment horizontal="left"/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22" customFormat="1" ht="75" customHeight="1" x14ac:dyDescent="0.45">
      <c r="A2" s="71" t="s">
        <v>133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0"/>
      <c r="D4" s="70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2" t="s">
        <v>13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3" customFormat="1" ht="15" customHeight="1" x14ac:dyDescent="0.4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23" customFormat="1" ht="15" customHeight="1" x14ac:dyDescent="0.45">
      <c r="A7" s="72" t="str">
        <f ca="1">"© "&amp;YEAR(TODAY())&amp;" Financial Edge Training "</f>
        <v xml:space="preserve">© 2026 Financial Edge Training 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73"/>
      <c r="H9" s="73"/>
      <c r="I9" s="73"/>
      <c r="J9" s="73"/>
      <c r="K9" s="28"/>
    </row>
    <row r="10" spans="1:14" s="23" customFormat="1" ht="15" customHeight="1" x14ac:dyDescent="0.45">
      <c r="B10" s="24"/>
      <c r="C10" s="24"/>
      <c r="F10" s="28"/>
      <c r="G10" s="73"/>
      <c r="H10" s="73"/>
      <c r="I10" s="73"/>
      <c r="J10" s="73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9"/>
      <c r="H12" s="69"/>
      <c r="I12" s="69"/>
      <c r="J12" s="69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9"/>
      <c r="H13" s="69"/>
      <c r="I13" s="69"/>
      <c r="J13" s="69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9"/>
      <c r="H14" s="69"/>
      <c r="I14" s="69"/>
      <c r="J14" s="69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9"/>
      <c r="H16" s="69"/>
      <c r="I16" s="69"/>
      <c r="J16" s="69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2</v>
      </c>
      <c r="M4" s="75"/>
      <c r="N4" s="75"/>
      <c r="O4" s="75"/>
      <c r="P4" s="75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95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7" t="s">
        <v>9</v>
      </c>
      <c r="O5" s="77"/>
      <c r="P5" s="77"/>
      <c r="Q5" s="77"/>
      <c r="R5" s="40"/>
    </row>
    <row r="6" spans="1:18" s="2" customFormat="1" ht="15" customHeight="1" x14ac:dyDescent="0.45">
      <c r="A6" s="3"/>
      <c r="B6" s="8" t="s">
        <v>1</v>
      </c>
      <c r="C6" s="18" t="s">
        <v>80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78">
        <v>42369</v>
      </c>
      <c r="O6" s="78"/>
      <c r="P6" s="78"/>
      <c r="Q6" s="78"/>
      <c r="R6" s="40"/>
    </row>
    <row r="7" spans="1:18" s="2" customFormat="1" ht="15" customHeight="1" x14ac:dyDescent="0.45">
      <c r="A7" s="18"/>
      <c r="B7" s="8" t="s">
        <v>1</v>
      </c>
      <c r="C7" s="18" t="s">
        <v>126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77" t="s">
        <v>10</v>
      </c>
      <c r="O7" s="77"/>
      <c r="P7" s="77"/>
      <c r="Q7" s="77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7" t="s">
        <v>11</v>
      </c>
      <c r="O8" s="77"/>
      <c r="P8" s="77"/>
      <c r="Q8" s="77"/>
      <c r="R8" s="40"/>
    </row>
    <row r="9" spans="1:18" s="2" customFormat="1" ht="15" customHeight="1" x14ac:dyDescent="0.45">
      <c r="A9" s="41"/>
      <c r="B9" s="38"/>
      <c r="C9" s="41"/>
      <c r="D9" s="41"/>
      <c r="E9" s="41"/>
      <c r="F9" s="41"/>
      <c r="G9" s="41"/>
      <c r="H9" s="41"/>
      <c r="I9" s="41"/>
      <c r="K9" s="18"/>
      <c r="L9" s="9" t="s">
        <v>7</v>
      </c>
      <c r="M9" s="9"/>
      <c r="N9" s="77" t="s">
        <v>12</v>
      </c>
      <c r="O9" s="77"/>
      <c r="P9" s="77"/>
      <c r="Q9" s="77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79">
        <v>1</v>
      </c>
      <c r="O10" s="79"/>
      <c r="P10" s="79"/>
      <c r="Q10" s="79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6" t="s">
        <v>19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14</v>
      </c>
      <c r="P13" s="75"/>
      <c r="Q13" s="75"/>
      <c r="R13" s="58"/>
    </row>
    <row r="14" spans="1:18" s="2" customFormat="1" ht="15" customHeight="1" x14ac:dyDescent="0.45">
      <c r="A14" s="56"/>
      <c r="B14" s="74" t="s">
        <v>96</v>
      </c>
      <c r="C14" s="74"/>
      <c r="D14" s="74" t="s">
        <v>97</v>
      </c>
      <c r="E14" s="74"/>
      <c r="F14" s="74"/>
      <c r="G14" s="74"/>
      <c r="H14" s="74"/>
      <c r="I14" s="74"/>
      <c r="J14" s="74"/>
      <c r="K14" s="74"/>
      <c r="L14" s="74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N15" s="3"/>
      <c r="O15" s="27"/>
      <c r="P15" s="52" t="s">
        <v>15</v>
      </c>
      <c r="Q15" s="22"/>
      <c r="R15" s="56"/>
    </row>
    <row r="16" spans="1:18" s="2" customFormat="1" ht="15" customHeight="1" x14ac:dyDescent="0.45">
      <c r="A16" s="56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N16" s="18"/>
      <c r="O16" s="27"/>
      <c r="P16" s="36" t="s">
        <v>16</v>
      </c>
      <c r="Q16" s="22"/>
      <c r="R16" s="56"/>
    </row>
    <row r="17" spans="1:18" s="2" customFormat="1" ht="15" customHeight="1" x14ac:dyDescent="0.45">
      <c r="A17" s="56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N17" s="18"/>
      <c r="O17" s="27"/>
      <c r="P17" t="s">
        <v>17</v>
      </c>
      <c r="Q17" s="22"/>
      <c r="R17" s="56"/>
    </row>
    <row r="18" spans="1:18" s="2" customFormat="1" ht="15" customHeight="1" x14ac:dyDescent="0.45">
      <c r="A18" s="39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54"/>
  <sheetViews>
    <sheetView tabSelected="1" topLeftCell="A2" zoomScaleNormal="100" workbookViewId="0">
      <pane xSplit="2" ySplit="2" topLeftCell="C74" activePane="bottomRight" state="frozen"/>
      <selection activeCell="A2" sqref="A2"/>
      <selection pane="topRight" activeCell="C2" sqref="C2"/>
      <selection pane="bottomLeft" activeCell="A4" sqref="A4"/>
      <selection pane="bottomRight" activeCell="C78" sqref="C78"/>
    </sheetView>
  </sheetViews>
  <sheetFormatPr defaultColWidth="9.1328125" defaultRowHeight="15" customHeight="1" x14ac:dyDescent="0.45"/>
  <cols>
    <col min="1" max="1" width="1.46484375" style="15" customWidth="1"/>
    <col min="2" max="2" width="28" style="16" bestFit="1" customWidth="1"/>
    <col min="3" max="3" width="11" style="16" customWidth="1"/>
    <col min="4" max="11" width="11.46484375" customWidth="1"/>
    <col min="12" max="13" width="9.33203125" customWidth="1"/>
  </cols>
  <sheetData>
    <row r="1" spans="1:11" s="46" customFormat="1" ht="45" hidden="1" customHeight="1" x14ac:dyDescent="0.85">
      <c r="A1" s="5" t="s">
        <v>94</v>
      </c>
      <c r="B1" s="10"/>
      <c r="C1" s="10"/>
      <c r="D1" s="12"/>
      <c r="E1" s="12"/>
      <c r="F1" s="12"/>
      <c r="G1" s="67"/>
      <c r="H1" s="67"/>
      <c r="I1" s="67"/>
      <c r="J1" s="67"/>
      <c r="K1" s="67"/>
    </row>
    <row r="2" spans="1:11" s="35" customFormat="1" ht="15" customHeight="1" x14ac:dyDescent="0.65">
      <c r="A2" s="14"/>
      <c r="B2" s="7"/>
      <c r="C2" s="7"/>
      <c r="D2" s="11" t="s">
        <v>20</v>
      </c>
      <c r="E2" s="11" t="s">
        <v>20</v>
      </c>
      <c r="F2" s="11" t="s">
        <v>20</v>
      </c>
      <c r="G2" s="11" t="s">
        <v>80</v>
      </c>
      <c r="H2" s="11" t="s">
        <v>80</v>
      </c>
      <c r="I2" s="11" t="s">
        <v>80</v>
      </c>
      <c r="J2" s="11" t="s">
        <v>80</v>
      </c>
      <c r="K2" s="11" t="s">
        <v>80</v>
      </c>
    </row>
    <row r="3" spans="1:11" s="35" customFormat="1" ht="15" customHeight="1" x14ac:dyDescent="0.65">
      <c r="A3" s="14"/>
      <c r="B3" s="7"/>
      <c r="C3" s="7"/>
      <c r="D3" s="11" t="s">
        <v>38</v>
      </c>
      <c r="E3" s="11" t="s">
        <v>39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  <c r="K3" s="11" t="s">
        <v>45</v>
      </c>
    </row>
    <row r="5" spans="1:11" ht="15" customHeight="1" x14ac:dyDescent="0.45">
      <c r="A5" s="15" t="s">
        <v>32</v>
      </c>
    </row>
    <row r="6" spans="1:11" ht="15" customHeight="1" x14ac:dyDescent="0.45">
      <c r="B6" s="16" t="s">
        <v>33</v>
      </c>
      <c r="F6" s="62">
        <v>0.55000000000000004</v>
      </c>
    </row>
    <row r="7" spans="1:11" ht="15" customHeight="1" x14ac:dyDescent="0.45">
      <c r="B7" s="16" t="s">
        <v>34</v>
      </c>
      <c r="F7" s="63">
        <f>1-F6</f>
        <v>0.44999999999999996</v>
      </c>
    </row>
    <row r="8" spans="1:11" ht="15" customHeight="1" x14ac:dyDescent="0.45">
      <c r="B8" s="16" t="s">
        <v>122</v>
      </c>
      <c r="D8" s="62">
        <v>-0.05</v>
      </c>
      <c r="E8" s="62">
        <v>-0.05</v>
      </c>
      <c r="F8" s="62">
        <v>-0.05</v>
      </c>
      <c r="G8" s="62">
        <v>-0.05</v>
      </c>
      <c r="H8" s="62">
        <v>-0.05</v>
      </c>
      <c r="I8" s="62">
        <v>-0.05</v>
      </c>
      <c r="J8" s="62">
        <v>-0.05</v>
      </c>
      <c r="K8" s="62">
        <v>-0.05</v>
      </c>
    </row>
    <row r="9" spans="1:11" ht="15" customHeight="1" x14ac:dyDescent="0.45">
      <c r="B9" s="16" t="s">
        <v>121</v>
      </c>
      <c r="D9" s="62">
        <v>-7.0000000000000007E-2</v>
      </c>
      <c r="E9" s="62">
        <v>-7.0000000000000007E-2</v>
      </c>
      <c r="F9" s="62">
        <v>-7.0000000000000007E-2</v>
      </c>
      <c r="G9" s="62">
        <v>-7.0000000000000007E-2</v>
      </c>
      <c r="H9" s="62">
        <v>-7.0000000000000007E-2</v>
      </c>
      <c r="I9" s="62">
        <v>-7.0000000000000007E-2</v>
      </c>
      <c r="J9" s="62">
        <v>-7.0000000000000007E-2</v>
      </c>
      <c r="K9" s="62">
        <v>-7.0000000000000007E-2</v>
      </c>
    </row>
    <row r="10" spans="1:11" ht="15" customHeight="1" x14ac:dyDescent="0.45">
      <c r="B10" s="16" t="s">
        <v>138</v>
      </c>
      <c r="K10" s="66">
        <v>10</v>
      </c>
    </row>
    <row r="12" spans="1:11" ht="15" customHeight="1" x14ac:dyDescent="0.45">
      <c r="A12" s="15" t="s">
        <v>27</v>
      </c>
    </row>
    <row r="13" spans="1:11" ht="15" customHeight="1" x14ac:dyDescent="0.45">
      <c r="B13" s="16" t="s">
        <v>23</v>
      </c>
      <c r="D13" s="61">
        <v>100</v>
      </c>
      <c r="E13" s="61">
        <v>100</v>
      </c>
      <c r="F13" s="61">
        <v>100</v>
      </c>
    </row>
    <row r="14" spans="1:11" ht="15" customHeight="1" x14ac:dyDescent="0.45">
      <c r="B14" s="16" t="s">
        <v>29</v>
      </c>
      <c r="G14" s="61">
        <v>20</v>
      </c>
    </row>
    <row r="15" spans="1:11" ht="15" customHeight="1" x14ac:dyDescent="0.45">
      <c r="B15" s="16" t="s">
        <v>24</v>
      </c>
      <c r="D15" s="61">
        <v>0</v>
      </c>
      <c r="E15" s="61">
        <v>0</v>
      </c>
      <c r="F15" s="61">
        <v>0</v>
      </c>
      <c r="G15" s="61">
        <v>30</v>
      </c>
      <c r="H15" s="61">
        <v>30</v>
      </c>
      <c r="I15" s="61">
        <v>30</v>
      </c>
      <c r="J15" s="61">
        <v>30</v>
      </c>
      <c r="K15" s="61">
        <v>30</v>
      </c>
    </row>
    <row r="16" spans="1:11" ht="15" customHeight="1" x14ac:dyDescent="0.45">
      <c r="B16" s="16" t="s">
        <v>30</v>
      </c>
      <c r="H16" s="61">
        <v>10</v>
      </c>
    </row>
    <row r="17" spans="1:11" ht="15" customHeight="1" x14ac:dyDescent="0.45">
      <c r="B17" s="16" t="s">
        <v>22</v>
      </c>
      <c r="D17" s="61">
        <v>20</v>
      </c>
      <c r="E17" s="61">
        <v>20</v>
      </c>
      <c r="F17" s="61">
        <v>20</v>
      </c>
    </row>
    <row r="18" spans="1:11" ht="15" customHeight="1" x14ac:dyDescent="0.45">
      <c r="B18" s="16" t="s">
        <v>35</v>
      </c>
      <c r="G18" s="61">
        <v>3</v>
      </c>
    </row>
    <row r="19" spans="1:11" ht="15" customHeight="1" x14ac:dyDescent="0.45">
      <c r="A19" s="60"/>
      <c r="B19" s="16" t="s">
        <v>25</v>
      </c>
      <c r="G19" s="61">
        <v>100</v>
      </c>
      <c r="H19" s="61">
        <v>200</v>
      </c>
      <c r="I19" s="61">
        <v>250</v>
      </c>
      <c r="J19" s="61">
        <v>300</v>
      </c>
      <c r="K19" s="61">
        <v>320</v>
      </c>
    </row>
    <row r="20" spans="1:11" ht="15" customHeight="1" x14ac:dyDescent="0.45">
      <c r="B20" s="16" t="s">
        <v>26</v>
      </c>
      <c r="G20" s="62">
        <v>-0.7</v>
      </c>
      <c r="H20" s="62">
        <v>-0.7</v>
      </c>
      <c r="I20" s="62">
        <v>-0.7</v>
      </c>
      <c r="J20" s="62">
        <v>-0.7</v>
      </c>
      <c r="K20" s="62">
        <v>-0.7</v>
      </c>
    </row>
    <row r="21" spans="1:11" ht="15" customHeight="1" x14ac:dyDescent="0.45">
      <c r="B21" s="16" t="s">
        <v>92</v>
      </c>
      <c r="F21" s="62">
        <v>0.5</v>
      </c>
    </row>
    <row r="22" spans="1:11" ht="15" customHeight="1" x14ac:dyDescent="0.45">
      <c r="B22" s="16" t="s">
        <v>28</v>
      </c>
      <c r="G22" s="62">
        <v>0.2</v>
      </c>
      <c r="H22" s="62">
        <v>0.2</v>
      </c>
      <c r="I22" s="62">
        <v>0.2</v>
      </c>
      <c r="J22" s="62">
        <v>0.2</v>
      </c>
      <c r="K22" s="62">
        <v>0.2</v>
      </c>
    </row>
    <row r="23" spans="1:11" ht="15" customHeight="1" x14ac:dyDescent="0.45">
      <c r="B23" s="16" t="s">
        <v>31</v>
      </c>
      <c r="D23" s="62">
        <v>-0.35</v>
      </c>
      <c r="E23" s="62">
        <v>-0.35</v>
      </c>
      <c r="F23" s="62">
        <v>-0.35</v>
      </c>
      <c r="G23" s="62">
        <v>-0.35</v>
      </c>
      <c r="H23" s="62">
        <v>-0.35</v>
      </c>
      <c r="I23" s="62">
        <v>-0.35</v>
      </c>
      <c r="J23" s="62">
        <v>-0.35</v>
      </c>
      <c r="K23" s="62">
        <v>-0.35</v>
      </c>
    </row>
    <row r="25" spans="1:11" ht="15" customHeight="1" x14ac:dyDescent="0.45">
      <c r="A25" s="15" t="s">
        <v>53</v>
      </c>
    </row>
    <row r="26" spans="1:11" ht="15" customHeight="1" x14ac:dyDescent="0.45">
      <c r="B26" s="16" t="s">
        <v>21</v>
      </c>
      <c r="D26">
        <f>D13</f>
        <v>100</v>
      </c>
      <c r="E26">
        <f t="shared" ref="E26:F26" si="0">E13</f>
        <v>100</v>
      </c>
      <c r="F26">
        <f t="shared" si="0"/>
        <v>100</v>
      </c>
    </row>
    <row r="27" spans="1:11" ht="15" customHeight="1" x14ac:dyDescent="0.45">
      <c r="B27" s="16" t="s">
        <v>91</v>
      </c>
      <c r="D27">
        <f>D17</f>
        <v>20</v>
      </c>
      <c r="E27">
        <f t="shared" ref="E27:F27" si="1">E17</f>
        <v>20</v>
      </c>
      <c r="F27">
        <f t="shared" si="1"/>
        <v>20</v>
      </c>
    </row>
    <row r="28" spans="1:11" ht="15" customHeight="1" x14ac:dyDescent="0.45">
      <c r="B28" s="16" t="s">
        <v>54</v>
      </c>
    </row>
    <row r="29" spans="1:11" ht="15" customHeight="1" x14ac:dyDescent="0.45">
      <c r="B29" s="16" t="s">
        <v>57</v>
      </c>
    </row>
    <row r="30" spans="1:11" ht="15" customHeight="1" x14ac:dyDescent="0.45">
      <c r="B30" s="16" t="s">
        <v>107</v>
      </c>
      <c r="D30">
        <f>SUM(D26:D29)</f>
        <v>120</v>
      </c>
      <c r="E30">
        <f t="shared" ref="E30:F30" si="2">SUM(E26:E29)</f>
        <v>120</v>
      </c>
      <c r="F30">
        <f t="shared" si="2"/>
        <v>120</v>
      </c>
    </row>
    <row r="32" spans="1:11" ht="15" customHeight="1" x14ac:dyDescent="0.45">
      <c r="B32" s="16" t="s">
        <v>127</v>
      </c>
      <c r="D32">
        <f>D30*$F$6</f>
        <v>66</v>
      </c>
      <c r="E32">
        <f t="shared" ref="E32:F32" si="3">E30*$F$6</f>
        <v>66</v>
      </c>
      <c r="F32">
        <f t="shared" si="3"/>
        <v>66</v>
      </c>
    </row>
    <row r="33" spans="1:11" ht="15" customHeight="1" x14ac:dyDescent="0.45">
      <c r="B33" s="16" t="s">
        <v>128</v>
      </c>
      <c r="D33">
        <f>D30*$F$7</f>
        <v>53.999999999999993</v>
      </c>
      <c r="E33">
        <f t="shared" ref="E33:F33" si="4">E30*$F$7</f>
        <v>53.999999999999993</v>
      </c>
      <c r="F33">
        <f t="shared" si="4"/>
        <v>53.999999999999993</v>
      </c>
    </row>
    <row r="34" spans="1:11" ht="15" customHeight="1" x14ac:dyDescent="0.45">
      <c r="B34" s="16" t="s">
        <v>108</v>
      </c>
      <c r="D34">
        <f>SUM(D32:D33)</f>
        <v>120</v>
      </c>
      <c r="E34">
        <f t="shared" ref="E34:F34" si="5">SUM(E32:E33)</f>
        <v>120</v>
      </c>
      <c r="F34">
        <f t="shared" si="5"/>
        <v>120</v>
      </c>
    </row>
    <row r="36" spans="1:11" ht="15" customHeight="1" x14ac:dyDescent="0.45">
      <c r="A36" s="15" t="s">
        <v>36</v>
      </c>
    </row>
    <row r="37" spans="1:11" ht="15" customHeight="1" x14ac:dyDescent="0.45">
      <c r="B37" s="16" t="s">
        <v>37</v>
      </c>
      <c r="D37">
        <f>C40</f>
        <v>0</v>
      </c>
      <c r="E37">
        <f t="shared" ref="E37:K37" si="6">D40</f>
        <v>100</v>
      </c>
      <c r="F37">
        <f t="shared" si="6"/>
        <v>200</v>
      </c>
      <c r="G37">
        <f t="shared" si="6"/>
        <v>300</v>
      </c>
      <c r="H37">
        <f t="shared" si="6"/>
        <v>330</v>
      </c>
      <c r="I37">
        <f t="shared" si="6"/>
        <v>360</v>
      </c>
      <c r="J37">
        <f t="shared" si="6"/>
        <v>390</v>
      </c>
      <c r="K37">
        <f t="shared" si="6"/>
        <v>420</v>
      </c>
    </row>
    <row r="38" spans="1:11" ht="15" customHeight="1" x14ac:dyDescent="0.45">
      <c r="B38" s="16" t="s">
        <v>23</v>
      </c>
      <c r="D38">
        <f>D13</f>
        <v>100</v>
      </c>
      <c r="E38">
        <f t="shared" ref="E38:K38" si="7">E13</f>
        <v>100</v>
      </c>
      <c r="F38">
        <f t="shared" si="7"/>
        <v>100</v>
      </c>
      <c r="G38">
        <f t="shared" si="7"/>
        <v>0</v>
      </c>
      <c r="H38">
        <f t="shared" si="7"/>
        <v>0</v>
      </c>
      <c r="I38">
        <f t="shared" si="7"/>
        <v>0</v>
      </c>
      <c r="J38">
        <f t="shared" si="7"/>
        <v>0</v>
      </c>
      <c r="K38">
        <f t="shared" si="7"/>
        <v>0</v>
      </c>
    </row>
    <row r="39" spans="1:11" ht="15" customHeight="1" x14ac:dyDescent="0.45">
      <c r="B39" s="16" t="s">
        <v>24</v>
      </c>
      <c r="D39">
        <f>D15</f>
        <v>0</v>
      </c>
      <c r="E39">
        <f t="shared" ref="E39:K39" si="8">E15</f>
        <v>0</v>
      </c>
      <c r="F39">
        <f t="shared" si="8"/>
        <v>0</v>
      </c>
      <c r="G39">
        <f t="shared" si="8"/>
        <v>30</v>
      </c>
      <c r="H39">
        <f t="shared" si="8"/>
        <v>30</v>
      </c>
      <c r="I39">
        <f t="shared" si="8"/>
        <v>30</v>
      </c>
      <c r="J39">
        <f t="shared" si="8"/>
        <v>30</v>
      </c>
      <c r="K39">
        <f t="shared" si="8"/>
        <v>30</v>
      </c>
    </row>
    <row r="40" spans="1:11" ht="15" customHeight="1" x14ac:dyDescent="0.45">
      <c r="B40" s="16" t="s">
        <v>87</v>
      </c>
      <c r="C40" s="61">
        <v>0</v>
      </c>
      <c r="D40">
        <f>SUM(D37:D39)</f>
        <v>100</v>
      </c>
      <c r="E40">
        <f t="shared" ref="E40:K40" si="9">SUM(E37:E39)</f>
        <v>200</v>
      </c>
      <c r="F40">
        <f t="shared" si="9"/>
        <v>300</v>
      </c>
      <c r="G40">
        <f t="shared" si="9"/>
        <v>330</v>
      </c>
      <c r="H40">
        <f t="shared" si="9"/>
        <v>360</v>
      </c>
      <c r="I40">
        <f t="shared" si="9"/>
        <v>390</v>
      </c>
      <c r="J40">
        <f t="shared" si="9"/>
        <v>420</v>
      </c>
      <c r="K40">
        <f t="shared" si="9"/>
        <v>450</v>
      </c>
    </row>
    <row r="42" spans="1:11" ht="15" customHeight="1" x14ac:dyDescent="0.45">
      <c r="B42" s="16" t="s">
        <v>141</v>
      </c>
      <c r="D42" s="64"/>
    </row>
    <row r="43" spans="1:11" ht="15" customHeight="1" x14ac:dyDescent="0.45">
      <c r="B43" s="16" t="s">
        <v>77</v>
      </c>
      <c r="G43">
        <f>-$D$38/$G$14</f>
        <v>-5</v>
      </c>
      <c r="H43">
        <f t="shared" ref="H43:K43" si="10">-$D$38/$G$14</f>
        <v>-5</v>
      </c>
      <c r="I43">
        <f t="shared" si="10"/>
        <v>-5</v>
      </c>
      <c r="J43">
        <f t="shared" si="10"/>
        <v>-5</v>
      </c>
      <c r="K43">
        <f t="shared" si="10"/>
        <v>-5</v>
      </c>
    </row>
    <row r="44" spans="1:11" ht="15" customHeight="1" x14ac:dyDescent="0.45">
      <c r="B44" s="16" t="s">
        <v>78</v>
      </c>
      <c r="G44">
        <f>-$E$38/$G$14</f>
        <v>-5</v>
      </c>
      <c r="H44">
        <f t="shared" ref="H44:K44" si="11">-$E$38/$G$14</f>
        <v>-5</v>
      </c>
      <c r="I44">
        <f t="shared" si="11"/>
        <v>-5</v>
      </c>
      <c r="J44">
        <f t="shared" si="11"/>
        <v>-5</v>
      </c>
      <c r="K44">
        <f t="shared" si="11"/>
        <v>-5</v>
      </c>
    </row>
    <row r="45" spans="1:11" ht="15" customHeight="1" x14ac:dyDescent="0.45">
      <c r="B45" s="16" t="s">
        <v>79</v>
      </c>
      <c r="G45">
        <f>-$F$38/$G$14</f>
        <v>-5</v>
      </c>
      <c r="H45">
        <f t="shared" ref="H45:K45" si="12">-$F$38/$G$14</f>
        <v>-5</v>
      </c>
      <c r="I45">
        <f t="shared" si="12"/>
        <v>-5</v>
      </c>
      <c r="J45">
        <f t="shared" si="12"/>
        <v>-5</v>
      </c>
      <c r="K45">
        <f t="shared" si="12"/>
        <v>-5</v>
      </c>
    </row>
    <row r="46" spans="1:11" ht="15" customHeight="1" x14ac:dyDescent="0.45">
      <c r="B46" s="16" t="s">
        <v>81</v>
      </c>
      <c r="H46">
        <f>-$G$39/$H$16</f>
        <v>-3</v>
      </c>
      <c r="I46">
        <f t="shared" ref="I46:K46" si="13">-$G$39/$H$16</f>
        <v>-3</v>
      </c>
      <c r="J46">
        <f t="shared" si="13"/>
        <v>-3</v>
      </c>
      <c r="K46">
        <f t="shared" si="13"/>
        <v>-3</v>
      </c>
    </row>
    <row r="47" spans="1:11" ht="15" customHeight="1" x14ac:dyDescent="0.45">
      <c r="B47" s="16" t="s">
        <v>82</v>
      </c>
      <c r="I47">
        <f>-$H$39/$H$16</f>
        <v>-3</v>
      </c>
      <c r="J47">
        <f t="shared" ref="J47:K47" si="14">-$H$39/$H$16</f>
        <v>-3</v>
      </c>
      <c r="K47">
        <f t="shared" si="14"/>
        <v>-3</v>
      </c>
    </row>
    <row r="48" spans="1:11" ht="15" customHeight="1" x14ac:dyDescent="0.45">
      <c r="B48" s="16" t="s">
        <v>83</v>
      </c>
      <c r="J48">
        <f>-$I$39/$H$16</f>
        <v>-3</v>
      </c>
      <c r="K48">
        <f>-$I$39/$H$16</f>
        <v>-3</v>
      </c>
    </row>
    <row r="49" spans="1:11" ht="15" customHeight="1" x14ac:dyDescent="0.45">
      <c r="B49" s="16" t="s">
        <v>84</v>
      </c>
      <c r="K49">
        <f>-$J$39/$H$16</f>
        <v>-3</v>
      </c>
    </row>
    <row r="50" spans="1:11" ht="15" customHeight="1" x14ac:dyDescent="0.45">
      <c r="B50" s="16" t="s">
        <v>85</v>
      </c>
    </row>
    <row r="51" spans="1:11" ht="15" customHeight="1" x14ac:dyDescent="0.45">
      <c r="B51" s="16" t="s">
        <v>47</v>
      </c>
      <c r="G51">
        <f>SUM(G43:G50)</f>
        <v>-15</v>
      </c>
      <c r="H51">
        <f t="shared" ref="H51:K51" si="15">SUM(H43:H50)</f>
        <v>-18</v>
      </c>
      <c r="I51">
        <f t="shared" si="15"/>
        <v>-21</v>
      </c>
      <c r="J51">
        <f t="shared" si="15"/>
        <v>-24</v>
      </c>
      <c r="K51">
        <f t="shared" si="15"/>
        <v>-27</v>
      </c>
    </row>
    <row r="53" spans="1:11" ht="15" customHeight="1" x14ac:dyDescent="0.45">
      <c r="B53" s="16" t="s">
        <v>49</v>
      </c>
      <c r="D53">
        <f>C56</f>
        <v>0</v>
      </c>
      <c r="E53">
        <f t="shared" ref="E53:K53" si="16">D56</f>
        <v>100</v>
      </c>
      <c r="F53">
        <f t="shared" si="16"/>
        <v>200</v>
      </c>
      <c r="G53">
        <f t="shared" si="16"/>
        <v>300</v>
      </c>
      <c r="H53">
        <f t="shared" si="16"/>
        <v>315</v>
      </c>
      <c r="I53">
        <f t="shared" si="16"/>
        <v>327</v>
      </c>
      <c r="J53">
        <f t="shared" si="16"/>
        <v>336</v>
      </c>
      <c r="K53">
        <f t="shared" si="16"/>
        <v>342</v>
      </c>
    </row>
    <row r="54" spans="1:11" ht="15" customHeight="1" x14ac:dyDescent="0.45">
      <c r="B54" s="16" t="s">
        <v>21</v>
      </c>
      <c r="D54">
        <f>D38+D39</f>
        <v>100</v>
      </c>
      <c r="E54">
        <f t="shared" ref="E54:K54" si="17">E38+E39</f>
        <v>100</v>
      </c>
      <c r="F54">
        <f t="shared" si="17"/>
        <v>100</v>
      </c>
      <c r="G54">
        <f t="shared" si="17"/>
        <v>30</v>
      </c>
      <c r="H54">
        <f t="shared" si="17"/>
        <v>30</v>
      </c>
      <c r="I54">
        <f t="shared" si="17"/>
        <v>30</v>
      </c>
      <c r="J54">
        <f t="shared" si="17"/>
        <v>30</v>
      </c>
      <c r="K54">
        <f t="shared" si="17"/>
        <v>30</v>
      </c>
    </row>
    <row r="55" spans="1:11" ht="15" customHeight="1" x14ac:dyDescent="0.45">
      <c r="B55" s="16" t="s">
        <v>48</v>
      </c>
      <c r="D55">
        <f>D51</f>
        <v>0</v>
      </c>
      <c r="E55">
        <f t="shared" ref="E55:K55" si="18">E51</f>
        <v>0</v>
      </c>
      <c r="F55">
        <f t="shared" si="18"/>
        <v>0</v>
      </c>
      <c r="G55">
        <f t="shared" si="18"/>
        <v>-15</v>
      </c>
      <c r="H55">
        <f t="shared" si="18"/>
        <v>-18</v>
      </c>
      <c r="I55">
        <f t="shared" si="18"/>
        <v>-21</v>
      </c>
      <c r="J55">
        <f t="shared" si="18"/>
        <v>-24</v>
      </c>
      <c r="K55">
        <f t="shared" si="18"/>
        <v>-27</v>
      </c>
    </row>
    <row r="56" spans="1:11" ht="15" customHeight="1" x14ac:dyDescent="0.45">
      <c r="B56" s="16" t="s">
        <v>86</v>
      </c>
      <c r="C56" s="61">
        <v>0</v>
      </c>
      <c r="D56">
        <f>SUM(D53:D55)</f>
        <v>100</v>
      </c>
      <c r="E56">
        <f t="shared" ref="E56:K56" si="19">SUM(E53:E55)</f>
        <v>200</v>
      </c>
      <c r="F56">
        <f t="shared" si="19"/>
        <v>300</v>
      </c>
      <c r="G56">
        <f t="shared" si="19"/>
        <v>315</v>
      </c>
      <c r="H56">
        <f t="shared" si="19"/>
        <v>327</v>
      </c>
      <c r="I56">
        <f t="shared" si="19"/>
        <v>336</v>
      </c>
      <c r="J56">
        <f t="shared" si="19"/>
        <v>342</v>
      </c>
      <c r="K56">
        <f t="shared" si="19"/>
        <v>345</v>
      </c>
    </row>
    <row r="58" spans="1:11" ht="15" customHeight="1" x14ac:dyDescent="0.45">
      <c r="A58" s="15" t="s">
        <v>88</v>
      </c>
    </row>
    <row r="59" spans="1:11" ht="15" customHeight="1" x14ac:dyDescent="0.45">
      <c r="B59" s="16" t="s">
        <v>89</v>
      </c>
      <c r="D59">
        <f>C62</f>
        <v>0</v>
      </c>
      <c r="E59">
        <f t="shared" ref="E59:G59" si="20">D62</f>
        <v>20</v>
      </c>
      <c r="F59">
        <f t="shared" si="20"/>
        <v>40</v>
      </c>
      <c r="G59">
        <f t="shared" si="20"/>
        <v>60</v>
      </c>
      <c r="H59">
        <f t="shared" ref="H59:K59" si="21">G62</f>
        <v>40</v>
      </c>
      <c r="I59">
        <f t="shared" si="21"/>
        <v>20</v>
      </c>
      <c r="J59">
        <f t="shared" si="21"/>
        <v>0</v>
      </c>
      <c r="K59">
        <f t="shared" si="21"/>
        <v>0</v>
      </c>
    </row>
    <row r="60" spans="1:11" ht="15" customHeight="1" x14ac:dyDescent="0.45">
      <c r="B60" s="16" t="s">
        <v>137</v>
      </c>
      <c r="D60">
        <f>D27+D29</f>
        <v>20</v>
      </c>
      <c r="E60">
        <f t="shared" ref="E60:F60" si="22">E27+E29</f>
        <v>20</v>
      </c>
      <c r="F60">
        <f t="shared" si="22"/>
        <v>20</v>
      </c>
    </row>
    <row r="61" spans="1:11" ht="15" customHeight="1" x14ac:dyDescent="0.45">
      <c r="B61" s="16" t="s">
        <v>50</v>
      </c>
      <c r="G61">
        <f>-MIN($F$62/$G$18,G59)</f>
        <v>-20</v>
      </c>
      <c r="H61">
        <f t="shared" ref="H61:K61" si="23">-MIN($F$62/$G$18,H59)</f>
        <v>-20</v>
      </c>
      <c r="I61">
        <f t="shared" si="23"/>
        <v>-20</v>
      </c>
      <c r="J61">
        <f t="shared" si="23"/>
        <v>0</v>
      </c>
      <c r="K61">
        <f t="shared" si="23"/>
        <v>0</v>
      </c>
    </row>
    <row r="62" spans="1:11" ht="15" customHeight="1" x14ac:dyDescent="0.45">
      <c r="B62" s="16" t="s">
        <v>90</v>
      </c>
      <c r="C62" s="61">
        <v>0</v>
      </c>
      <c r="D62">
        <f>SUM(D59:D61)</f>
        <v>20</v>
      </c>
      <c r="E62">
        <f t="shared" ref="E62:F62" si="24">SUM(E59:E61)</f>
        <v>40</v>
      </c>
      <c r="F62">
        <f t="shared" si="24"/>
        <v>60</v>
      </c>
      <c r="G62">
        <f>SUM(G59:G61)</f>
        <v>40</v>
      </c>
      <c r="H62">
        <f t="shared" ref="H62:K62" si="25">SUM(H59:H61)</f>
        <v>20</v>
      </c>
      <c r="I62">
        <f t="shared" si="25"/>
        <v>0</v>
      </c>
      <c r="J62">
        <f t="shared" si="25"/>
        <v>0</v>
      </c>
      <c r="K62">
        <f t="shared" si="25"/>
        <v>0</v>
      </c>
    </row>
    <row r="63" spans="1:11" ht="15" customHeight="1" x14ac:dyDescent="0.45">
      <c r="C63"/>
    </row>
    <row r="64" spans="1:11" ht="15" customHeight="1" x14ac:dyDescent="0.45">
      <c r="A64" s="15" t="s">
        <v>51</v>
      </c>
    </row>
    <row r="65" spans="1:11" ht="15" customHeight="1" x14ac:dyDescent="0.45">
      <c r="B65" s="16" t="s">
        <v>25</v>
      </c>
      <c r="G65">
        <f>G19</f>
        <v>100</v>
      </c>
      <c r="H65">
        <f t="shared" ref="H65:K65" si="26">H19</f>
        <v>200</v>
      </c>
      <c r="I65">
        <f t="shared" si="26"/>
        <v>250</v>
      </c>
      <c r="J65">
        <f t="shared" si="26"/>
        <v>300</v>
      </c>
      <c r="K65">
        <f t="shared" si="26"/>
        <v>320</v>
      </c>
    </row>
    <row r="66" spans="1:11" ht="15" customHeight="1" x14ac:dyDescent="0.45">
      <c r="B66" s="16" t="s">
        <v>52</v>
      </c>
      <c r="G66">
        <f>G20*G65</f>
        <v>-70</v>
      </c>
      <c r="H66">
        <f t="shared" ref="H66:K66" si="27">H20*H65</f>
        <v>-140</v>
      </c>
      <c r="I66">
        <f t="shared" si="27"/>
        <v>-175</v>
      </c>
      <c r="J66">
        <f t="shared" si="27"/>
        <v>-210</v>
      </c>
      <c r="K66">
        <f t="shared" si="27"/>
        <v>-224</v>
      </c>
    </row>
    <row r="67" spans="1:11" ht="15" customHeight="1" x14ac:dyDescent="0.45">
      <c r="B67" s="16" t="s">
        <v>46</v>
      </c>
      <c r="G67">
        <f>G55</f>
        <v>-15</v>
      </c>
      <c r="H67">
        <f t="shared" ref="H67:K67" si="28">H55</f>
        <v>-18</v>
      </c>
      <c r="I67">
        <f t="shared" si="28"/>
        <v>-21</v>
      </c>
      <c r="J67">
        <f t="shared" si="28"/>
        <v>-24</v>
      </c>
      <c r="K67">
        <f t="shared" si="28"/>
        <v>-27</v>
      </c>
    </row>
    <row r="68" spans="1:11" ht="15" customHeight="1" x14ac:dyDescent="0.45">
      <c r="B68" s="16" t="s">
        <v>69</v>
      </c>
      <c r="G68">
        <f>G61</f>
        <v>-20</v>
      </c>
      <c r="H68">
        <f t="shared" ref="H68:K68" si="29">H61</f>
        <v>-20</v>
      </c>
      <c r="I68">
        <f t="shared" si="29"/>
        <v>-20</v>
      </c>
      <c r="J68">
        <f t="shared" si="29"/>
        <v>0</v>
      </c>
      <c r="K68">
        <f t="shared" si="29"/>
        <v>0</v>
      </c>
    </row>
    <row r="69" spans="1:11" ht="15" customHeight="1" x14ac:dyDescent="0.45">
      <c r="B69" s="16" t="s">
        <v>103</v>
      </c>
      <c r="G69">
        <f>SUM(G65:G68)</f>
        <v>-5</v>
      </c>
      <c r="H69">
        <f t="shared" ref="H69:K69" si="30">SUM(H65:H68)</f>
        <v>22</v>
      </c>
      <c r="I69">
        <f t="shared" si="30"/>
        <v>34</v>
      </c>
      <c r="J69">
        <f t="shared" si="30"/>
        <v>66</v>
      </c>
      <c r="K69">
        <f t="shared" si="30"/>
        <v>69</v>
      </c>
    </row>
    <row r="71" spans="1:11" ht="15" customHeight="1" x14ac:dyDescent="0.45">
      <c r="B71" s="16" t="s">
        <v>57</v>
      </c>
    </row>
    <row r="72" spans="1:11" ht="15" customHeight="1" x14ac:dyDescent="0.45">
      <c r="B72" s="16" t="s">
        <v>104</v>
      </c>
      <c r="G72">
        <f>G69+G71</f>
        <v>-5</v>
      </c>
      <c r="H72">
        <f t="shared" ref="H72:K72" si="31">H69+H71</f>
        <v>22</v>
      </c>
      <c r="I72">
        <f t="shared" si="31"/>
        <v>34</v>
      </c>
      <c r="J72">
        <f t="shared" si="31"/>
        <v>66</v>
      </c>
      <c r="K72">
        <f t="shared" si="31"/>
        <v>69</v>
      </c>
    </row>
    <row r="74" spans="1:11" ht="15" customHeight="1" x14ac:dyDescent="0.45">
      <c r="B74" s="16" t="s">
        <v>58</v>
      </c>
      <c r="G74">
        <f>G23*G72</f>
        <v>1.75</v>
      </c>
      <c r="H74">
        <f t="shared" ref="H74:K74" si="32">H23*H72</f>
        <v>-7.6999999999999993</v>
      </c>
      <c r="I74">
        <f t="shared" si="32"/>
        <v>-11.899999999999999</v>
      </c>
      <c r="J74">
        <f t="shared" si="32"/>
        <v>-23.099999999999998</v>
      </c>
      <c r="K74">
        <f t="shared" si="32"/>
        <v>-24.15</v>
      </c>
    </row>
    <row r="75" spans="1:11" ht="15" customHeight="1" x14ac:dyDescent="0.45">
      <c r="B75" s="16" t="s">
        <v>68</v>
      </c>
      <c r="G75">
        <f>G72+G74</f>
        <v>-3.25</v>
      </c>
      <c r="H75">
        <f t="shared" ref="H75:K75" si="33">H72+H74</f>
        <v>14.3</v>
      </c>
      <c r="I75">
        <f t="shared" si="33"/>
        <v>22.1</v>
      </c>
      <c r="J75">
        <f t="shared" si="33"/>
        <v>42.900000000000006</v>
      </c>
      <c r="K75">
        <f t="shared" si="33"/>
        <v>44.85</v>
      </c>
    </row>
    <row r="77" spans="1:11" ht="15" customHeight="1" x14ac:dyDescent="0.45">
      <c r="A77" s="15" t="s">
        <v>98</v>
      </c>
    </row>
    <row r="78" spans="1:11" ht="15" customHeight="1" x14ac:dyDescent="0.45">
      <c r="B78" s="16" t="s">
        <v>99</v>
      </c>
      <c r="F78">
        <f>F21*G79</f>
        <v>10</v>
      </c>
    </row>
    <row r="79" spans="1:11" ht="15" customHeight="1" x14ac:dyDescent="0.45">
      <c r="B79" s="16" t="s">
        <v>100</v>
      </c>
      <c r="G79">
        <f>G22*G65</f>
        <v>20</v>
      </c>
      <c r="H79">
        <f t="shared" ref="H79:K79" si="34">H22*H65</f>
        <v>40</v>
      </c>
      <c r="I79">
        <f t="shared" si="34"/>
        <v>50</v>
      </c>
      <c r="J79">
        <f t="shared" si="34"/>
        <v>60</v>
      </c>
      <c r="K79">
        <f t="shared" si="34"/>
        <v>64</v>
      </c>
    </row>
    <row r="80" spans="1:11" ht="15" customHeight="1" x14ac:dyDescent="0.45">
      <c r="B80" s="16" t="s">
        <v>101</v>
      </c>
      <c r="F80">
        <f>SUM(F78:F79)</f>
        <v>10</v>
      </c>
      <c r="G80">
        <f t="shared" ref="G80:K80" si="35">SUM(G78:G79)</f>
        <v>20</v>
      </c>
      <c r="H80">
        <f t="shared" si="35"/>
        <v>40</v>
      </c>
      <c r="I80">
        <f t="shared" si="35"/>
        <v>50</v>
      </c>
      <c r="J80">
        <f t="shared" si="35"/>
        <v>60</v>
      </c>
      <c r="K80">
        <f t="shared" si="35"/>
        <v>64</v>
      </c>
    </row>
    <row r="82" spans="1:11" ht="15" customHeight="1" x14ac:dyDescent="0.45">
      <c r="B82" s="16" t="s">
        <v>66</v>
      </c>
      <c r="D82">
        <f>C84</f>
        <v>0</v>
      </c>
      <c r="E82">
        <f t="shared" ref="E82:K82" si="36">D84</f>
        <v>0</v>
      </c>
      <c r="F82">
        <f t="shared" si="36"/>
        <v>0</v>
      </c>
      <c r="G82">
        <f t="shared" si="36"/>
        <v>0</v>
      </c>
      <c r="H82">
        <f t="shared" si="36"/>
        <v>-3.25</v>
      </c>
      <c r="I82">
        <f t="shared" si="36"/>
        <v>11.05</v>
      </c>
      <c r="J82">
        <f t="shared" si="36"/>
        <v>33.150000000000006</v>
      </c>
      <c r="K82">
        <f t="shared" si="36"/>
        <v>76.050000000000011</v>
      </c>
    </row>
    <row r="83" spans="1:11" ht="15" customHeight="1" x14ac:dyDescent="0.45">
      <c r="B83" s="16" t="s">
        <v>68</v>
      </c>
      <c r="D83">
        <f>D75</f>
        <v>0</v>
      </c>
      <c r="E83">
        <f t="shared" ref="E83:K83" si="37">E75</f>
        <v>0</v>
      </c>
      <c r="F83">
        <f t="shared" si="37"/>
        <v>0</v>
      </c>
      <c r="G83">
        <f t="shared" si="37"/>
        <v>-3.25</v>
      </c>
      <c r="H83">
        <f t="shared" si="37"/>
        <v>14.3</v>
      </c>
      <c r="I83">
        <f t="shared" si="37"/>
        <v>22.1</v>
      </c>
      <c r="J83">
        <f t="shared" si="37"/>
        <v>42.900000000000006</v>
      </c>
      <c r="K83">
        <f t="shared" si="37"/>
        <v>44.85</v>
      </c>
    </row>
    <row r="84" spans="1:11" ht="15" customHeight="1" x14ac:dyDescent="0.45">
      <c r="B84" s="16" t="s">
        <v>93</v>
      </c>
      <c r="C84" s="61">
        <v>0</v>
      </c>
      <c r="D84">
        <f>SUM(D82:D83)</f>
        <v>0</v>
      </c>
      <c r="E84">
        <f t="shared" ref="E84:K84" si="38">SUM(E82:E83)</f>
        <v>0</v>
      </c>
      <c r="F84">
        <f t="shared" si="38"/>
        <v>0</v>
      </c>
      <c r="G84">
        <f t="shared" si="38"/>
        <v>-3.25</v>
      </c>
      <c r="H84">
        <f t="shared" si="38"/>
        <v>11.05</v>
      </c>
      <c r="I84">
        <f t="shared" si="38"/>
        <v>33.150000000000006</v>
      </c>
      <c r="J84">
        <f t="shared" si="38"/>
        <v>76.050000000000011</v>
      </c>
      <c r="K84">
        <f t="shared" si="38"/>
        <v>120.9</v>
      </c>
    </row>
    <row r="86" spans="1:11" ht="15" customHeight="1" x14ac:dyDescent="0.45">
      <c r="B86" s="16" t="s">
        <v>129</v>
      </c>
      <c r="D86">
        <f>C88</f>
        <v>0</v>
      </c>
      <c r="E86">
        <f t="shared" ref="E86:K86" si="39">D88</f>
        <v>53.999999999999993</v>
      </c>
      <c r="F86">
        <f t="shared" si="39"/>
        <v>107.99999999999999</v>
      </c>
      <c r="G86">
        <f t="shared" si="39"/>
        <v>161.99999999999997</v>
      </c>
      <c r="H86">
        <f t="shared" si="39"/>
        <v>161.99999999999997</v>
      </c>
      <c r="I86">
        <f t="shared" si="39"/>
        <v>161.99999999999997</v>
      </c>
      <c r="J86">
        <f t="shared" si="39"/>
        <v>161.99999999999997</v>
      </c>
      <c r="K86">
        <f t="shared" si="39"/>
        <v>161.99999999999997</v>
      </c>
    </row>
    <row r="87" spans="1:11" ht="15" customHeight="1" x14ac:dyDescent="0.45">
      <c r="B87" s="16" t="s">
        <v>130</v>
      </c>
      <c r="D87">
        <f>D33</f>
        <v>53.999999999999993</v>
      </c>
      <c r="E87">
        <f t="shared" ref="E87:K87" si="40">E33</f>
        <v>53.999999999999993</v>
      </c>
      <c r="F87">
        <f t="shared" si="40"/>
        <v>53.999999999999993</v>
      </c>
      <c r="G87">
        <f t="shared" si="40"/>
        <v>0</v>
      </c>
      <c r="H87">
        <f t="shared" si="40"/>
        <v>0</v>
      </c>
      <c r="I87">
        <f t="shared" si="40"/>
        <v>0</v>
      </c>
      <c r="J87">
        <f t="shared" si="40"/>
        <v>0</v>
      </c>
      <c r="K87">
        <f t="shared" si="40"/>
        <v>0</v>
      </c>
    </row>
    <row r="88" spans="1:11" ht="15" customHeight="1" x14ac:dyDescent="0.45">
      <c r="B88" s="16" t="s">
        <v>131</v>
      </c>
      <c r="C88" s="61">
        <v>0</v>
      </c>
      <c r="D88">
        <f>SUM(D86:D87)</f>
        <v>53.999999999999993</v>
      </c>
      <c r="E88">
        <f t="shared" ref="E88:K88" si="41">SUM(E86:E87)</f>
        <v>107.99999999999999</v>
      </c>
      <c r="F88">
        <f t="shared" si="41"/>
        <v>161.99999999999997</v>
      </c>
      <c r="G88">
        <f t="shared" si="41"/>
        <v>161.99999999999997</v>
      </c>
      <c r="H88">
        <f t="shared" si="41"/>
        <v>161.99999999999997</v>
      </c>
      <c r="I88">
        <f t="shared" si="41"/>
        <v>161.99999999999997</v>
      </c>
      <c r="J88">
        <f t="shared" si="41"/>
        <v>161.99999999999997</v>
      </c>
      <c r="K88">
        <f t="shared" si="41"/>
        <v>161.99999999999997</v>
      </c>
    </row>
    <row r="90" spans="1:11" ht="15" customHeight="1" x14ac:dyDescent="0.45">
      <c r="A90" s="15" t="s">
        <v>59</v>
      </c>
    </row>
    <row r="91" spans="1:11" ht="15" customHeight="1" x14ac:dyDescent="0.45">
      <c r="B91" s="16" t="s">
        <v>60</v>
      </c>
    </row>
    <row r="92" spans="1:11" ht="15" customHeight="1" x14ac:dyDescent="0.45">
      <c r="B92" s="16" t="s">
        <v>54</v>
      </c>
    </row>
    <row r="93" spans="1:11" ht="15" customHeight="1" x14ac:dyDescent="0.45">
      <c r="B93" s="16" t="s">
        <v>61</v>
      </c>
    </row>
    <row r="94" spans="1:11" ht="15" customHeight="1" x14ac:dyDescent="0.45">
      <c r="B94" s="16" t="s">
        <v>62</v>
      </c>
    </row>
    <row r="95" spans="1:11" ht="15" customHeight="1" x14ac:dyDescent="0.45">
      <c r="B95" s="16" t="s">
        <v>105</v>
      </c>
    </row>
    <row r="97" spans="1:11" ht="15" customHeight="1" x14ac:dyDescent="0.45">
      <c r="B97" s="16" t="s">
        <v>63</v>
      </c>
    </row>
    <row r="98" spans="1:11" ht="15" customHeight="1" x14ac:dyDescent="0.45">
      <c r="B98" s="16" t="s">
        <v>102</v>
      </c>
    </row>
    <row r="99" spans="1:11" ht="15" customHeight="1" x14ac:dyDescent="0.45">
      <c r="B99" s="16" t="s">
        <v>64</v>
      </c>
    </row>
    <row r="100" spans="1:11" ht="15" customHeight="1" x14ac:dyDescent="0.45">
      <c r="B100" s="16" t="s">
        <v>65</v>
      </c>
    </row>
    <row r="101" spans="1:11" ht="15" customHeight="1" x14ac:dyDescent="0.45">
      <c r="B101" s="16" t="s">
        <v>106</v>
      </c>
    </row>
    <row r="103" spans="1:11" ht="15" customHeight="1" x14ac:dyDescent="0.45">
      <c r="B103" s="16" t="s">
        <v>72</v>
      </c>
      <c r="D103" s="64"/>
      <c r="E103" s="64"/>
      <c r="F103" s="64"/>
      <c r="G103" s="64"/>
      <c r="H103" s="64"/>
      <c r="I103" s="64"/>
      <c r="J103" s="64"/>
      <c r="K103" s="64"/>
    </row>
    <row r="105" spans="1:11" ht="15" customHeight="1" x14ac:dyDescent="0.45">
      <c r="A105" s="15" t="s">
        <v>67</v>
      </c>
    </row>
    <row r="106" spans="1:11" ht="15" customHeight="1" x14ac:dyDescent="0.45">
      <c r="B106" s="16" t="str">
        <f>B75</f>
        <v>Net income</v>
      </c>
    </row>
    <row r="107" spans="1:11" ht="15" customHeight="1" x14ac:dyDescent="0.45">
      <c r="B107" s="16" t="str">
        <f>B67</f>
        <v>Depreciation</v>
      </c>
    </row>
    <row r="108" spans="1:11" ht="15" customHeight="1" x14ac:dyDescent="0.45">
      <c r="B108" s="16" t="str">
        <f>B68</f>
        <v>Amortization</v>
      </c>
    </row>
    <row r="109" spans="1:11" ht="15" customHeight="1" x14ac:dyDescent="0.45">
      <c r="B109" s="16" t="s">
        <v>134</v>
      </c>
    </row>
    <row r="110" spans="1:11" ht="15" customHeight="1" x14ac:dyDescent="0.45">
      <c r="B110" s="16" t="s">
        <v>116</v>
      </c>
    </row>
    <row r="112" spans="1:11" ht="15" customHeight="1" x14ac:dyDescent="0.45">
      <c r="B112" s="16" t="s">
        <v>135</v>
      </c>
    </row>
    <row r="113" spans="1:3" ht="15" customHeight="1" x14ac:dyDescent="0.45">
      <c r="B113" s="16" t="s">
        <v>136</v>
      </c>
    </row>
    <row r="114" spans="1:3" ht="15" customHeight="1" x14ac:dyDescent="0.45">
      <c r="B114" s="16" t="s">
        <v>117</v>
      </c>
    </row>
    <row r="116" spans="1:3" ht="15" customHeight="1" x14ac:dyDescent="0.45">
      <c r="B116" s="16" t="s">
        <v>73</v>
      </c>
    </row>
    <row r="117" spans="1:3" ht="15" customHeight="1" x14ac:dyDescent="0.45">
      <c r="B117" s="16" t="s">
        <v>115</v>
      </c>
    </row>
    <row r="118" spans="1:3" ht="15" customHeight="1" x14ac:dyDescent="0.45">
      <c r="B118" s="16" t="s">
        <v>76</v>
      </c>
    </row>
    <row r="119" spans="1:3" ht="15" customHeight="1" x14ac:dyDescent="0.45">
      <c r="B119" s="16" t="s">
        <v>118</v>
      </c>
    </row>
    <row r="121" spans="1:3" ht="15" customHeight="1" x14ac:dyDescent="0.45">
      <c r="B121" s="16" t="s">
        <v>70</v>
      </c>
    </row>
    <row r="122" spans="1:3" ht="15" customHeight="1" x14ac:dyDescent="0.45">
      <c r="B122" s="16" t="s">
        <v>71</v>
      </c>
    </row>
    <row r="123" spans="1:3" ht="15" customHeight="1" x14ac:dyDescent="0.45">
      <c r="B123" s="16" t="s">
        <v>119</v>
      </c>
      <c r="C123" s="61">
        <v>0</v>
      </c>
    </row>
    <row r="125" spans="1:3" ht="15" customHeight="1" x14ac:dyDescent="0.45">
      <c r="A125" s="15" t="s">
        <v>120</v>
      </c>
    </row>
    <row r="126" spans="1:3" ht="15" customHeight="1" x14ac:dyDescent="0.45">
      <c r="B126" s="16" t="s">
        <v>143</v>
      </c>
    </row>
    <row r="127" spans="1:3" ht="15" customHeight="1" x14ac:dyDescent="0.45">
      <c r="B127" s="16" t="s">
        <v>58</v>
      </c>
    </row>
    <row r="128" spans="1:3" ht="15" customHeight="1" x14ac:dyDescent="0.45">
      <c r="B128" s="16" t="str">
        <f>B109</f>
        <v>(Inc) dec in operating working capital</v>
      </c>
    </row>
    <row r="129" spans="2:14" ht="15" customHeight="1" x14ac:dyDescent="0.45">
      <c r="B129" s="16" t="str">
        <f>B114</f>
        <v>Cash flow from investing activities</v>
      </c>
    </row>
    <row r="130" spans="2:14" ht="15" customHeight="1" x14ac:dyDescent="0.45">
      <c r="B130" s="16" t="str">
        <f>B118</f>
        <v>Common stock issuance</v>
      </c>
    </row>
    <row r="131" spans="2:14" ht="15" customHeight="1" x14ac:dyDescent="0.45">
      <c r="B131" s="16" t="s">
        <v>142</v>
      </c>
    </row>
    <row r="133" spans="2:14" ht="15" customHeight="1" x14ac:dyDescent="0.45">
      <c r="B133" s="16" t="s">
        <v>57</v>
      </c>
      <c r="L133" s="16"/>
      <c r="M133" s="16"/>
      <c r="N133" s="16"/>
    </row>
    <row r="134" spans="2:14" ht="15" customHeight="1" x14ac:dyDescent="0.45">
      <c r="B134" s="16" t="s">
        <v>111</v>
      </c>
    </row>
    <row r="135" spans="2:14" ht="15" customHeight="1" x14ac:dyDescent="0.45">
      <c r="B135" s="16" t="s">
        <v>109</v>
      </c>
    </row>
    <row r="137" spans="2:14" ht="15" customHeight="1" x14ac:dyDescent="0.45">
      <c r="B137" s="16" t="s">
        <v>74</v>
      </c>
    </row>
    <row r="138" spans="2:14" ht="15" customHeight="1" x14ac:dyDescent="0.45">
      <c r="B138" s="16" t="s">
        <v>75</v>
      </c>
    </row>
    <row r="139" spans="2:14" ht="15" customHeight="1" x14ac:dyDescent="0.45">
      <c r="B139" s="16" t="s">
        <v>110</v>
      </c>
      <c r="C139" s="61">
        <v>0</v>
      </c>
    </row>
    <row r="141" spans="2:14" ht="15" customHeight="1" x14ac:dyDescent="0.45">
      <c r="B141" s="16" t="s">
        <v>112</v>
      </c>
    </row>
    <row r="143" spans="2:14" ht="15" customHeight="1" x14ac:dyDescent="0.45">
      <c r="B143" s="16" t="s">
        <v>113</v>
      </c>
    </row>
    <row r="144" spans="2:14" ht="15" customHeight="1" x14ac:dyDescent="0.45">
      <c r="B144" s="16" t="s">
        <v>55</v>
      </c>
    </row>
    <row r="145" spans="1:10" ht="15" customHeight="1" x14ac:dyDescent="0.45">
      <c r="B145" s="16" t="s">
        <v>56</v>
      </c>
    </row>
    <row r="146" spans="1:10" ht="15" customHeight="1" x14ac:dyDescent="0.45">
      <c r="B146" s="16" t="s">
        <v>114</v>
      </c>
      <c r="C146" s="61">
        <v>0</v>
      </c>
    </row>
    <row r="148" spans="1:10" ht="15" customHeight="1" x14ac:dyDescent="0.45">
      <c r="B148" s="16" t="s">
        <v>123</v>
      </c>
    </row>
    <row r="149" spans="1:10" ht="15" customHeight="1" x14ac:dyDescent="0.45">
      <c r="B149" s="16" t="s">
        <v>124</v>
      </c>
    </row>
    <row r="150" spans="1:10" ht="15" customHeight="1" x14ac:dyDescent="0.45">
      <c r="B150" s="16" t="s">
        <v>125</v>
      </c>
    </row>
    <row r="152" spans="1:10" ht="15" customHeight="1" x14ac:dyDescent="0.45">
      <c r="A152" s="15" t="s">
        <v>139</v>
      </c>
    </row>
    <row r="153" spans="1:10" ht="15" customHeight="1" x14ac:dyDescent="0.45">
      <c r="B153" s="16" t="s">
        <v>140</v>
      </c>
      <c r="G153" s="65"/>
      <c r="H153" s="65"/>
      <c r="I153" s="65"/>
      <c r="J153" s="65"/>
    </row>
    <row r="154" spans="1:10" ht="15" customHeight="1" x14ac:dyDescent="0.45">
      <c r="B154" s="16" t="s">
        <v>132</v>
      </c>
      <c r="C154" s="6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96" fitToHeight="6" orientation="landscape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D6ADDA-41D7-4191-B1AF-B38F00DE8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29A00F-7A2B-4B52-A591-7E1900D0676D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6F7B3D63-7C53-4EAF-8DE3-6774E35610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Info</vt:lpstr>
      <vt:lpstr>Project Finance simple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Alastair Matchett</dc:creator>
  <cp:lastModifiedBy>Juan F. Cabrera</cp:lastModifiedBy>
  <cp:lastPrinted>2019-03-07T11:13:09Z</cp:lastPrinted>
  <dcterms:created xsi:type="dcterms:W3CDTF">2016-02-03T14:06:14Z</dcterms:created>
  <dcterms:modified xsi:type="dcterms:W3CDTF">2026-01-30T17:04:27Z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