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80 Building a Simple Project Finance Model/5. Simple Model - Initial Balance Sheet - Development/"/>
    </mc:Choice>
  </mc:AlternateContent>
  <xr:revisionPtr revIDLastSave="1" documentId="8_{EA1D9034-FD1E-4635-8B86-6EE004F47A26}" xr6:coauthVersionLast="47" xr6:coauthVersionMax="47" xr10:uidLastSave="{B3CAA48A-A572-42B7-810A-9C7097749242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B108" i="2" l="1"/>
  <c r="B107" i="2"/>
  <c r="B106" i="2"/>
  <c r="E92" i="2"/>
  <c r="D92" i="2"/>
  <c r="G87" i="2"/>
  <c r="H87" i="2"/>
  <c r="I87" i="2"/>
  <c r="J87" i="2"/>
  <c r="K87" i="2"/>
  <c r="D86" i="2"/>
  <c r="E83" i="2"/>
  <c r="F83" i="2"/>
  <c r="D83" i="2"/>
  <c r="D82" i="2"/>
  <c r="D84" i="2" s="1"/>
  <c r="H79" i="2"/>
  <c r="H80" i="2" s="1"/>
  <c r="H65" i="2"/>
  <c r="I65" i="2"/>
  <c r="I79" i="2" s="1"/>
  <c r="I80" i="2" s="1"/>
  <c r="J65" i="2"/>
  <c r="J79" i="2" s="1"/>
  <c r="J80" i="2" s="1"/>
  <c r="K65" i="2"/>
  <c r="K79" i="2" s="1"/>
  <c r="K80" i="2" s="1"/>
  <c r="K92" i="2" s="1"/>
  <c r="H66" i="2"/>
  <c r="I66" i="2"/>
  <c r="K66" i="2"/>
  <c r="G65" i="2"/>
  <c r="G79" i="2" s="1"/>
  <c r="G80" i="2" s="1"/>
  <c r="D59" i="2"/>
  <c r="E55" i="2"/>
  <c r="F55" i="2"/>
  <c r="D55" i="2"/>
  <c r="D53" i="2"/>
  <c r="E38" i="2"/>
  <c r="I44" i="2" s="1"/>
  <c r="F38" i="2"/>
  <c r="J45" i="2" s="1"/>
  <c r="G38" i="2"/>
  <c r="H38" i="2"/>
  <c r="I38" i="2"/>
  <c r="J38" i="2"/>
  <c r="J54" i="2" s="1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D39" i="2"/>
  <c r="D38" i="2"/>
  <c r="J43" i="2" s="1"/>
  <c r="D37" i="2"/>
  <c r="D40" i="2" s="1"/>
  <c r="E37" i="2" s="1"/>
  <c r="E27" i="2"/>
  <c r="F27" i="2"/>
  <c r="D27" i="2"/>
  <c r="E26" i="2"/>
  <c r="F26" i="2"/>
  <c r="D26" i="2"/>
  <c r="B130" i="2"/>
  <c r="B129" i="2"/>
  <c r="G44" i="2" l="1"/>
  <c r="K54" i="2"/>
  <c r="I54" i="2"/>
  <c r="I43" i="2"/>
  <c r="G66" i="2"/>
  <c r="J44" i="2"/>
  <c r="H54" i="2"/>
  <c r="J47" i="2"/>
  <c r="J66" i="2"/>
  <c r="H92" i="2"/>
  <c r="D100" i="2"/>
  <c r="E82" i="2"/>
  <c r="E84" i="2" s="1"/>
  <c r="G92" i="2"/>
  <c r="J92" i="2"/>
  <c r="I92" i="2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F54" i="2"/>
  <c r="F78" i="2"/>
  <c r="F80" i="2" s="1"/>
  <c r="G54" i="2"/>
  <c r="K45" i="2"/>
  <c r="K44" i="2"/>
  <c r="K43" i="2"/>
  <c r="H46" i="2"/>
  <c r="I47" i="2"/>
  <c r="D54" i="2"/>
  <c r="E54" i="2"/>
  <c r="I45" i="2"/>
  <c r="J46" i="2"/>
  <c r="G43" i="2"/>
  <c r="G51" i="2" s="1"/>
  <c r="G55" i="2" s="1"/>
  <c r="G67" i="2" s="1"/>
  <c r="A7" i="1"/>
  <c r="J51" i="2" l="1"/>
  <c r="J55" i="2" s="1"/>
  <c r="J67" i="2" s="1"/>
  <c r="I51" i="2"/>
  <c r="I55" i="2" s="1"/>
  <c r="I67" i="2" s="1"/>
  <c r="F82" i="2"/>
  <c r="F84" i="2" s="1"/>
  <c r="E100" i="2"/>
  <c r="F92" i="2"/>
  <c r="K51" i="2"/>
  <c r="K55" i="2" s="1"/>
  <c r="K67" i="2" s="1"/>
  <c r="H51" i="2"/>
  <c r="H55" i="2" s="1"/>
  <c r="H67" i="2" s="1"/>
  <c r="D56" i="2"/>
  <c r="A1" i="6"/>
  <c r="G82" i="2" l="1"/>
  <c r="F100" i="2"/>
  <c r="E53" i="2"/>
  <c r="E56" i="2" s="1"/>
  <c r="D93" i="2"/>
  <c r="F53" i="2" l="1"/>
  <c r="F56" i="2" s="1"/>
  <c r="E93" i="2"/>
  <c r="G53" i="2" l="1"/>
  <c r="G56" i="2" s="1"/>
  <c r="F93" i="2"/>
  <c r="H53" i="2" l="1"/>
  <c r="H56" i="2" s="1"/>
  <c r="G93" i="2"/>
  <c r="I53" i="2" l="1"/>
  <c r="I56" i="2" s="1"/>
  <c r="H93" i="2"/>
  <c r="J53" i="2" l="1"/>
  <c r="J56" i="2" s="1"/>
  <c r="I93" i="2"/>
  <c r="K53" i="2" l="1"/>
  <c r="K56" i="2" s="1"/>
  <c r="K93" i="2" s="1"/>
  <c r="J93" i="2"/>
  <c r="D30" i="2" l="1"/>
  <c r="E60" i="2"/>
  <c r="F30" i="2"/>
  <c r="F33" i="2" s="1"/>
  <c r="F87" i="2" s="1"/>
  <c r="D60" i="2"/>
  <c r="D62" i="2" s="1"/>
  <c r="F60" i="2" l="1"/>
  <c r="E59" i="2"/>
  <c r="D94" i="2"/>
  <c r="D32" i="2"/>
  <c r="D33" i="2"/>
  <c r="D87" i="2" s="1"/>
  <c r="D88" i="2" s="1"/>
  <c r="E62" i="2"/>
  <c r="F32" i="2"/>
  <c r="E30" i="2"/>
  <c r="E86" i="2" l="1"/>
  <c r="D99" i="2"/>
  <c r="E33" i="2"/>
  <c r="E87" i="2" s="1"/>
  <c r="E32" i="2"/>
  <c r="D34" i="2"/>
  <c r="F34" i="2"/>
  <c r="F59" i="2"/>
  <c r="F62" i="2" s="1"/>
  <c r="E94" i="2"/>
  <c r="F94" i="2" l="1"/>
  <c r="G59" i="2"/>
  <c r="G61" i="2"/>
  <c r="G68" i="2" s="1"/>
  <c r="D101" i="2"/>
  <c r="E34" i="2"/>
  <c r="E88" i="2"/>
  <c r="G62" i="2" l="1"/>
  <c r="F86" i="2"/>
  <c r="F88" i="2" s="1"/>
  <c r="E99" i="2"/>
  <c r="G69" i="2"/>
  <c r="G72" i="2" l="1"/>
  <c r="H59" i="2"/>
  <c r="G94" i="2"/>
  <c r="F99" i="2"/>
  <c r="G86" i="2"/>
  <c r="G88" i="2" s="1"/>
  <c r="E101" i="2"/>
  <c r="D95" i="2"/>
  <c r="D103" i="2" s="1"/>
  <c r="G99" i="2" l="1"/>
  <c r="H86" i="2"/>
  <c r="H88" i="2" s="1"/>
  <c r="F101" i="2"/>
  <c r="H61" i="2"/>
  <c r="H68" i="2" s="1"/>
  <c r="G74" i="2"/>
  <c r="G75" i="2" s="1"/>
  <c r="E95" i="2" l="1"/>
  <c r="E103" i="2" s="1"/>
  <c r="H69" i="2"/>
  <c r="H62" i="2"/>
  <c r="I86" i="2"/>
  <c r="I88" i="2" s="1"/>
  <c r="H99" i="2"/>
  <c r="G83" i="2"/>
  <c r="G84" i="2" s="1"/>
  <c r="J86" i="2" l="1"/>
  <c r="J88" i="2" s="1"/>
  <c r="I99" i="2"/>
  <c r="I59" i="2"/>
  <c r="H94" i="2"/>
  <c r="H72" i="2"/>
  <c r="H82" i="2"/>
  <c r="G100" i="2"/>
  <c r="G101" i="2" s="1"/>
  <c r="J99" i="2" l="1"/>
  <c r="K86" i="2"/>
  <c r="K88" i="2" s="1"/>
  <c r="K99" i="2" s="1"/>
  <c r="F95" i="2"/>
  <c r="F103" i="2" s="1"/>
  <c r="H74" i="2"/>
  <c r="I61" i="2"/>
  <c r="I68" i="2" s="1"/>
  <c r="I69" i="2" l="1"/>
  <c r="G95" i="2"/>
  <c r="G103" i="2" s="1"/>
  <c r="I62" i="2"/>
  <c r="H75" i="2"/>
  <c r="I72" i="2" l="1"/>
  <c r="J59" i="2"/>
  <c r="I94" i="2"/>
  <c r="H83" i="2"/>
  <c r="H84" i="2" s="1"/>
  <c r="H95" i="2" l="1"/>
  <c r="J61" i="2"/>
  <c r="J68" i="2" s="1"/>
  <c r="H100" i="2"/>
  <c r="H101" i="2" s="1"/>
  <c r="I82" i="2"/>
  <c r="I74" i="2"/>
  <c r="J62" i="2" l="1"/>
  <c r="J94" i="2"/>
  <c r="K59" i="2"/>
  <c r="I75" i="2"/>
  <c r="H103" i="2"/>
  <c r="J69" i="2"/>
  <c r="J72" i="2" l="1"/>
  <c r="K61" i="2"/>
  <c r="K68" i="2" s="1"/>
  <c r="I83" i="2"/>
  <c r="I84" i="2" s="1"/>
  <c r="K69" i="2" l="1"/>
  <c r="I95" i="2"/>
  <c r="K62" i="2"/>
  <c r="K94" i="2" s="1"/>
  <c r="J82" i="2"/>
  <c r="I100" i="2"/>
  <c r="I101" i="2" s="1"/>
  <c r="J74" i="2"/>
  <c r="I103" i="2" l="1"/>
  <c r="K72" i="2"/>
  <c r="J75" i="2"/>
  <c r="J83" i="2" l="1"/>
  <c r="J84" i="2" s="1"/>
  <c r="K74" i="2"/>
  <c r="K75" i="2" l="1"/>
  <c r="J95" i="2"/>
  <c r="K95" i="2"/>
  <c r="K83" i="2"/>
  <c r="K82" i="2"/>
  <c r="J100" i="2"/>
  <c r="J101" i="2" s="1"/>
  <c r="K84" i="2" l="1"/>
  <c r="K100" i="2" s="1"/>
  <c r="K101" i="2" s="1"/>
  <c r="K103" i="2" s="1"/>
  <c r="J10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<sst xmlns="http://schemas.openxmlformats.org/spreadsheetml/2006/main" count="162" uniqueCount="144">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</sst>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94" activePane="bottomRight" state="frozen"/>
      <selection activeCell="A2" sqref="A2"/>
      <selection pane="topRight" activeCell="C2" sqref="C2"/>
      <selection pane="bottomLeft" activeCell="A4" sqref="A4"/>
      <selection pane="bottomRight" activeCell="C106" sqref="C106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6">D40</f>
        <v>100</v>
      </c>
      <c r="F37">
        <f t="shared" si="6"/>
        <v>200</v>
      </c>
      <c r="G37">
        <f t="shared" si="6"/>
        <v>300</v>
      </c>
      <c r="H37">
        <f t="shared" si="6"/>
        <v>330</v>
      </c>
      <c r="I37">
        <f t="shared" si="6"/>
        <v>360</v>
      </c>
      <c r="J37">
        <f t="shared" si="6"/>
        <v>390</v>
      </c>
      <c r="K37">
        <f t="shared" si="6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7">E13</f>
        <v>100</v>
      </c>
      <c r="F38">
        <f t="shared" si="7"/>
        <v>100</v>
      </c>
      <c r="G38">
        <f t="shared" si="7"/>
        <v>0</v>
      </c>
      <c r="H38">
        <f t="shared" si="7"/>
        <v>0</v>
      </c>
      <c r="I38">
        <f t="shared" si="7"/>
        <v>0</v>
      </c>
      <c r="J38">
        <f t="shared" si="7"/>
        <v>0</v>
      </c>
      <c r="K38">
        <f t="shared" si="7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8">E15</f>
        <v>0</v>
      </c>
      <c r="F39">
        <f t="shared" si="8"/>
        <v>0</v>
      </c>
      <c r="G39">
        <f t="shared" si="8"/>
        <v>30</v>
      </c>
      <c r="H39">
        <f t="shared" si="8"/>
        <v>30</v>
      </c>
      <c r="I39">
        <f t="shared" si="8"/>
        <v>30</v>
      </c>
      <c r="J39">
        <f t="shared" si="8"/>
        <v>30</v>
      </c>
      <c r="K39">
        <f t="shared" si="8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9">SUM(E37:E39)</f>
        <v>200</v>
      </c>
      <c r="F40">
        <f t="shared" si="9"/>
        <v>300</v>
      </c>
      <c r="G40">
        <f t="shared" si="9"/>
        <v>330</v>
      </c>
      <c r="H40">
        <f t="shared" si="9"/>
        <v>360</v>
      </c>
      <c r="I40">
        <f t="shared" si="9"/>
        <v>390</v>
      </c>
      <c r="J40">
        <f t="shared" si="9"/>
        <v>420</v>
      </c>
      <c r="K40">
        <f t="shared" si="9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0">-$D$38/$G$14</f>
        <v>-5</v>
      </c>
      <c r="I43">
        <f t="shared" si="10"/>
        <v>-5</v>
      </c>
      <c r="J43">
        <f t="shared" si="10"/>
        <v>-5</v>
      </c>
      <c r="K43">
        <f t="shared" si="10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1">-$E$38/$G$14</f>
        <v>-5</v>
      </c>
      <c r="I44">
        <f t="shared" si="11"/>
        <v>-5</v>
      </c>
      <c r="J44">
        <f t="shared" si="11"/>
        <v>-5</v>
      </c>
      <c r="K44">
        <f t="shared" si="11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2">-$F$38/$G$14</f>
        <v>-5</v>
      </c>
      <c r="I45">
        <f t="shared" si="12"/>
        <v>-5</v>
      </c>
      <c r="J45">
        <f t="shared" si="12"/>
        <v>-5</v>
      </c>
      <c r="K45">
        <f t="shared" si="12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3">-$G$39/$H$16</f>
        <v>-3</v>
      </c>
      <c r="J46">
        <f t="shared" si="13"/>
        <v>-3</v>
      </c>
      <c r="K46">
        <f t="shared" si="13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4">-$H$39/$H$16</f>
        <v>-3</v>
      </c>
      <c r="K47">
        <f t="shared" si="14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5">SUM(H43:H50)</f>
        <v>-18</v>
      </c>
      <c r="I51">
        <f t="shared" si="15"/>
        <v>-21</v>
      </c>
      <c r="J51">
        <f t="shared" si="15"/>
        <v>-24</v>
      </c>
      <c r="K51">
        <f t="shared" si="15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6">D56</f>
        <v>100</v>
      </c>
      <c r="F53">
        <f t="shared" si="16"/>
        <v>200</v>
      </c>
      <c r="G53">
        <f t="shared" si="16"/>
        <v>300</v>
      </c>
      <c r="H53">
        <f t="shared" si="16"/>
        <v>315</v>
      </c>
      <c r="I53">
        <f t="shared" si="16"/>
        <v>327</v>
      </c>
      <c r="J53">
        <f t="shared" si="16"/>
        <v>336</v>
      </c>
      <c r="K53">
        <f t="shared" si="16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7">E38+E39</f>
        <v>100</v>
      </c>
      <c r="F54">
        <f t="shared" si="17"/>
        <v>100</v>
      </c>
      <c r="G54">
        <f t="shared" si="17"/>
        <v>30</v>
      </c>
      <c r="H54">
        <f t="shared" si="17"/>
        <v>30</v>
      </c>
      <c r="I54">
        <f t="shared" si="17"/>
        <v>30</v>
      </c>
      <c r="J54">
        <f t="shared" si="17"/>
        <v>30</v>
      </c>
      <c r="K54">
        <f t="shared" si="17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8">E51</f>
        <v>0</v>
      </c>
      <c r="F55">
        <f t="shared" si="18"/>
        <v>0</v>
      </c>
      <c r="G55">
        <f t="shared" si="18"/>
        <v>-15</v>
      </c>
      <c r="H55">
        <f t="shared" si="18"/>
        <v>-18</v>
      </c>
      <c r="I55">
        <f t="shared" si="18"/>
        <v>-21</v>
      </c>
      <c r="J55">
        <f t="shared" si="18"/>
        <v>-24</v>
      </c>
      <c r="K55">
        <f t="shared" si="18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19">SUM(E53:E55)</f>
        <v>200</v>
      </c>
      <c r="F56">
        <f t="shared" si="19"/>
        <v>300</v>
      </c>
      <c r="G56">
        <f t="shared" si="19"/>
        <v>315</v>
      </c>
      <c r="H56">
        <f t="shared" si="19"/>
        <v>327</v>
      </c>
      <c r="I56">
        <f t="shared" si="19"/>
        <v>336</v>
      </c>
      <c r="J56">
        <f t="shared" si="19"/>
        <v>342</v>
      </c>
      <c r="K56">
        <f t="shared" si="19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  <c r="D59">
        <f>C62</f>
        <v>0</v>
      </c>
      <c r="E59">
        <f t="shared" ref="E59:G59" si="20">D62</f>
        <v>20</v>
      </c>
      <c r="F59">
        <f t="shared" si="20"/>
        <v>40</v>
      </c>
      <c r="G59">
        <f t="shared" si="20"/>
        <v>60</v>
      </c>
      <c r="H59">
        <f t="shared" ref="H59:K59" si="21">G62</f>
        <v>40</v>
      </c>
      <c r="I59">
        <f t="shared" si="21"/>
        <v>20</v>
      </c>
      <c r="J59">
        <f t="shared" si="21"/>
        <v>0</v>
      </c>
      <c r="K59">
        <f t="shared" si="21"/>
        <v>0</v>
      </c>
    </row>
    <row r="60" spans="1:11" ht="15" customHeight="1" x14ac:dyDescent="0.45">
      <c r="B60" s="16" t="s">
        <v>137</v>
      </c>
      <c r="D60">
        <f>D27+D29</f>
        <v>20</v>
      </c>
      <c r="E60">
        <f t="shared" ref="E60:F60" si="22">E27+E29</f>
        <v>20</v>
      </c>
      <c r="F60">
        <f t="shared" si="22"/>
        <v>20</v>
      </c>
    </row>
    <row r="61" spans="1:11" ht="15" customHeight="1" x14ac:dyDescent="0.45">
      <c r="B61" s="16" t="s">
        <v>50</v>
      </c>
      <c r="G61">
        <f>-MIN($F$62/$G$18,G59)</f>
        <v>-20</v>
      </c>
      <c r="H61">
        <f t="shared" ref="H61:K61" si="23">-MIN($F$62/$G$18,H59)</f>
        <v>-20</v>
      </c>
      <c r="I61">
        <f t="shared" si="23"/>
        <v>-20</v>
      </c>
      <c r="J61">
        <f t="shared" si="23"/>
        <v>0</v>
      </c>
      <c r="K61">
        <f t="shared" si="23"/>
        <v>0</v>
      </c>
    </row>
    <row r="62" spans="1:11" ht="15" customHeight="1" x14ac:dyDescent="0.45">
      <c r="B62" s="16" t="s">
        <v>90</v>
      </c>
      <c r="C62" s="61">
        <v>0</v>
      </c>
      <c r="D62">
        <f>SUM(D59:D61)</f>
        <v>20</v>
      </c>
      <c r="E62">
        <f t="shared" ref="E62:F62" si="24">SUM(E59:E61)</f>
        <v>40</v>
      </c>
      <c r="F62">
        <f t="shared" si="24"/>
        <v>60</v>
      </c>
      <c r="G62">
        <f>SUM(G59:G61)</f>
        <v>40</v>
      </c>
      <c r="H62">
        <f t="shared" ref="H62:K62" si="25">SUM(H59:H61)</f>
        <v>20</v>
      </c>
      <c r="I62">
        <f t="shared" si="25"/>
        <v>0</v>
      </c>
      <c r="J62">
        <f t="shared" si="25"/>
        <v>0</v>
      </c>
      <c r="K62">
        <f t="shared" si="25"/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11" ht="15" customHeight="1" x14ac:dyDescent="0.45">
      <c r="B65" s="16" t="s">
        <v>25</v>
      </c>
      <c r="G65">
        <f>G19</f>
        <v>100</v>
      </c>
      <c r="H65">
        <f t="shared" ref="H65:K65" si="26">H19</f>
        <v>200</v>
      </c>
      <c r="I65">
        <f t="shared" si="26"/>
        <v>250</v>
      </c>
      <c r="J65">
        <f t="shared" si="26"/>
        <v>300</v>
      </c>
      <c r="K65">
        <f t="shared" si="26"/>
        <v>320</v>
      </c>
    </row>
    <row r="66" spans="1:11" ht="15" customHeight="1" x14ac:dyDescent="0.45">
      <c r="B66" s="16" t="s">
        <v>52</v>
      </c>
      <c r="G66">
        <f>G20*G65</f>
        <v>-70</v>
      </c>
      <c r="H66">
        <f t="shared" ref="H66:K66" si="27">H20*H65</f>
        <v>-140</v>
      </c>
      <c r="I66">
        <f t="shared" si="27"/>
        <v>-175</v>
      </c>
      <c r="J66">
        <f t="shared" si="27"/>
        <v>-210</v>
      </c>
      <c r="K66">
        <f t="shared" si="27"/>
        <v>-224</v>
      </c>
    </row>
    <row r="67" spans="1:11" ht="15" customHeight="1" x14ac:dyDescent="0.45">
      <c r="B67" s="16" t="s">
        <v>46</v>
      </c>
      <c r="G67">
        <f>G55</f>
        <v>-15</v>
      </c>
      <c r="H67">
        <f t="shared" ref="H67:K67" si="28">H55</f>
        <v>-18</v>
      </c>
      <c r="I67">
        <f t="shared" si="28"/>
        <v>-21</v>
      </c>
      <c r="J67">
        <f t="shared" si="28"/>
        <v>-24</v>
      </c>
      <c r="K67">
        <f t="shared" si="28"/>
        <v>-27</v>
      </c>
    </row>
    <row r="68" spans="1:11" ht="15" customHeight="1" x14ac:dyDescent="0.45">
      <c r="B68" s="16" t="s">
        <v>69</v>
      </c>
      <c r="G68">
        <f>G61</f>
        <v>-20</v>
      </c>
      <c r="H68">
        <f t="shared" ref="H68:K68" si="29">H61</f>
        <v>-20</v>
      </c>
      <c r="I68">
        <f t="shared" si="29"/>
        <v>-20</v>
      </c>
      <c r="J68">
        <f t="shared" si="29"/>
        <v>0</v>
      </c>
      <c r="K68">
        <f t="shared" si="29"/>
        <v>0</v>
      </c>
    </row>
    <row r="69" spans="1:11" ht="15" customHeight="1" x14ac:dyDescent="0.45">
      <c r="B69" s="16" t="s">
        <v>103</v>
      </c>
      <c r="G69">
        <f>SUM(G65:G68)</f>
        <v>-5</v>
      </c>
      <c r="H69">
        <f t="shared" ref="H69:K69" si="30">SUM(H65:H68)</f>
        <v>22</v>
      </c>
      <c r="I69">
        <f t="shared" si="30"/>
        <v>34</v>
      </c>
      <c r="J69">
        <f t="shared" si="30"/>
        <v>66</v>
      </c>
      <c r="K69">
        <f t="shared" si="30"/>
        <v>69</v>
      </c>
    </row>
    <row r="71" spans="1:11" ht="15" customHeight="1" x14ac:dyDescent="0.45">
      <c r="B71" s="16" t="s">
        <v>57</v>
      </c>
    </row>
    <row r="72" spans="1:11" ht="15" customHeight="1" x14ac:dyDescent="0.45">
      <c r="B72" s="16" t="s">
        <v>104</v>
      </c>
      <c r="G72">
        <f>G69+G71</f>
        <v>-5</v>
      </c>
      <c r="H72">
        <f t="shared" ref="H72:K72" si="31">H69+H71</f>
        <v>22</v>
      </c>
      <c r="I72">
        <f t="shared" si="31"/>
        <v>34</v>
      </c>
      <c r="J72">
        <f t="shared" si="31"/>
        <v>66</v>
      </c>
      <c r="K72">
        <f t="shared" si="31"/>
        <v>69</v>
      </c>
    </row>
    <row r="74" spans="1:11" ht="15" customHeight="1" x14ac:dyDescent="0.45">
      <c r="B74" s="16" t="s">
        <v>58</v>
      </c>
      <c r="G74">
        <f>G23*G72</f>
        <v>1.75</v>
      </c>
      <c r="H74">
        <f t="shared" ref="H74:K74" si="32">H23*H72</f>
        <v>-7.6999999999999993</v>
      </c>
      <c r="I74">
        <f t="shared" si="32"/>
        <v>-11.899999999999999</v>
      </c>
      <c r="J74">
        <f t="shared" si="32"/>
        <v>-23.099999999999998</v>
      </c>
      <c r="K74">
        <f t="shared" si="32"/>
        <v>-24.15</v>
      </c>
    </row>
    <row r="75" spans="1:11" ht="15" customHeight="1" x14ac:dyDescent="0.45">
      <c r="B75" s="16" t="s">
        <v>68</v>
      </c>
      <c r="G75">
        <f>G72+G74</f>
        <v>-3.25</v>
      </c>
      <c r="H75">
        <f t="shared" ref="H75:K75" si="33">H72+H74</f>
        <v>14.3</v>
      </c>
      <c r="I75">
        <f t="shared" si="33"/>
        <v>22.1</v>
      </c>
      <c r="J75">
        <f t="shared" si="33"/>
        <v>42.900000000000006</v>
      </c>
      <c r="K75">
        <f t="shared" si="33"/>
        <v>44.85</v>
      </c>
    </row>
    <row r="77" spans="1:11" ht="15" customHeight="1" x14ac:dyDescent="0.45">
      <c r="A77" s="15" t="s">
        <v>98</v>
      </c>
    </row>
    <row r="78" spans="1:11" ht="15" customHeight="1" x14ac:dyDescent="0.45">
      <c r="B78" s="16" t="s">
        <v>99</v>
      </c>
      <c r="F78">
        <f>F21*G79</f>
        <v>10</v>
      </c>
    </row>
    <row r="79" spans="1:11" ht="15" customHeight="1" x14ac:dyDescent="0.45">
      <c r="B79" s="16" t="s">
        <v>100</v>
      </c>
      <c r="G79">
        <f>G22*G65</f>
        <v>20</v>
      </c>
      <c r="H79">
        <f t="shared" ref="H79:K79" si="34">H22*H65</f>
        <v>40</v>
      </c>
      <c r="I79">
        <f t="shared" si="34"/>
        <v>50</v>
      </c>
      <c r="J79">
        <f t="shared" si="34"/>
        <v>60</v>
      </c>
      <c r="K79">
        <f t="shared" si="34"/>
        <v>64</v>
      </c>
    </row>
    <row r="80" spans="1:11" ht="15" customHeight="1" x14ac:dyDescent="0.45">
      <c r="B80" s="16" t="s">
        <v>101</v>
      </c>
      <c r="F80">
        <f>SUM(F78:F79)</f>
        <v>10</v>
      </c>
      <c r="G80">
        <f t="shared" ref="G80:K80" si="35">SUM(G78:G79)</f>
        <v>20</v>
      </c>
      <c r="H80">
        <f t="shared" si="35"/>
        <v>40</v>
      </c>
      <c r="I80">
        <f t="shared" si="35"/>
        <v>50</v>
      </c>
      <c r="J80">
        <f t="shared" si="35"/>
        <v>60</v>
      </c>
      <c r="K80">
        <f t="shared" si="35"/>
        <v>64</v>
      </c>
    </row>
    <row r="82" spans="1:11" ht="15" customHeight="1" x14ac:dyDescent="0.45">
      <c r="B82" s="16" t="s">
        <v>66</v>
      </c>
      <c r="D82">
        <f>C84</f>
        <v>0</v>
      </c>
      <c r="E82">
        <f t="shared" ref="E82:K82" si="36">D84</f>
        <v>0</v>
      </c>
      <c r="F82">
        <f t="shared" si="36"/>
        <v>0</v>
      </c>
      <c r="G82">
        <f t="shared" si="36"/>
        <v>0</v>
      </c>
      <c r="H82">
        <f t="shared" si="36"/>
        <v>-3.25</v>
      </c>
      <c r="I82">
        <f t="shared" si="36"/>
        <v>11.05</v>
      </c>
      <c r="J82">
        <f t="shared" si="36"/>
        <v>33.150000000000006</v>
      </c>
      <c r="K82">
        <f t="shared" si="36"/>
        <v>76.050000000000011</v>
      </c>
    </row>
    <row r="83" spans="1:11" ht="15" customHeight="1" x14ac:dyDescent="0.45">
      <c r="B83" s="16" t="s">
        <v>68</v>
      </c>
      <c r="D83">
        <f>D75</f>
        <v>0</v>
      </c>
      <c r="E83">
        <f t="shared" ref="E83:K83" si="37">E75</f>
        <v>0</v>
      </c>
      <c r="F83">
        <f t="shared" si="37"/>
        <v>0</v>
      </c>
      <c r="G83">
        <f t="shared" si="37"/>
        <v>-3.25</v>
      </c>
      <c r="H83">
        <f t="shared" si="37"/>
        <v>14.3</v>
      </c>
      <c r="I83">
        <f t="shared" si="37"/>
        <v>22.1</v>
      </c>
      <c r="J83">
        <f t="shared" si="37"/>
        <v>42.900000000000006</v>
      </c>
      <c r="K83">
        <f t="shared" si="37"/>
        <v>44.85</v>
      </c>
    </row>
    <row r="84" spans="1:11" ht="15" customHeight="1" x14ac:dyDescent="0.45">
      <c r="B84" s="16" t="s">
        <v>93</v>
      </c>
      <c r="C84" s="61">
        <v>0</v>
      </c>
      <c r="D84">
        <f>SUM(D82:D83)</f>
        <v>0</v>
      </c>
      <c r="E84">
        <f t="shared" ref="E84:K84" si="38">SUM(E82:E83)</f>
        <v>0</v>
      </c>
      <c r="F84">
        <f t="shared" si="38"/>
        <v>0</v>
      </c>
      <c r="G84">
        <f t="shared" si="38"/>
        <v>-3.25</v>
      </c>
      <c r="H84">
        <f t="shared" si="38"/>
        <v>11.05</v>
      </c>
      <c r="I84">
        <f t="shared" si="38"/>
        <v>33.150000000000006</v>
      </c>
      <c r="J84">
        <f t="shared" si="38"/>
        <v>76.050000000000011</v>
      </c>
      <c r="K84">
        <f t="shared" si="38"/>
        <v>120.9</v>
      </c>
    </row>
    <row r="86" spans="1:11" ht="15" customHeight="1" x14ac:dyDescent="0.45">
      <c r="B86" s="16" t="s">
        <v>129</v>
      </c>
      <c r="D86">
        <f>C88</f>
        <v>0</v>
      </c>
      <c r="E86">
        <f t="shared" ref="E86:K86" si="39">D88</f>
        <v>53.999999999999993</v>
      </c>
      <c r="F86">
        <f t="shared" si="39"/>
        <v>107.99999999999999</v>
      </c>
      <c r="G86">
        <f t="shared" si="39"/>
        <v>161.99999999999997</v>
      </c>
      <c r="H86">
        <f t="shared" si="39"/>
        <v>161.99999999999997</v>
      </c>
      <c r="I86">
        <f t="shared" si="39"/>
        <v>161.99999999999997</v>
      </c>
      <c r="J86">
        <f t="shared" si="39"/>
        <v>161.99999999999997</v>
      </c>
      <c r="K86">
        <f t="shared" si="39"/>
        <v>161.99999999999997</v>
      </c>
    </row>
    <row r="87" spans="1:11" ht="15" customHeight="1" x14ac:dyDescent="0.45">
      <c r="B87" s="16" t="s">
        <v>130</v>
      </c>
      <c r="D87">
        <f>D33</f>
        <v>53.999999999999993</v>
      </c>
      <c r="E87">
        <f t="shared" ref="E87:K87" si="40">E33</f>
        <v>53.999999999999993</v>
      </c>
      <c r="F87">
        <f t="shared" si="40"/>
        <v>53.999999999999993</v>
      </c>
      <c r="G87">
        <f t="shared" si="40"/>
        <v>0</v>
      </c>
      <c r="H87">
        <f t="shared" si="40"/>
        <v>0</v>
      </c>
      <c r="I87">
        <f t="shared" si="40"/>
        <v>0</v>
      </c>
      <c r="J87">
        <f t="shared" si="40"/>
        <v>0</v>
      </c>
      <c r="K87">
        <f t="shared" si="40"/>
        <v>0</v>
      </c>
    </row>
    <row r="88" spans="1:11" ht="15" customHeight="1" x14ac:dyDescent="0.45">
      <c r="B88" s="16" t="s">
        <v>131</v>
      </c>
      <c r="C88" s="61">
        <v>0</v>
      </c>
      <c r="D88">
        <f>SUM(D86:D87)</f>
        <v>53.999999999999993</v>
      </c>
      <c r="E88">
        <f t="shared" ref="E88:K88" si="41">SUM(E86:E87)</f>
        <v>107.99999999999999</v>
      </c>
      <c r="F88">
        <f t="shared" si="41"/>
        <v>161.99999999999997</v>
      </c>
      <c r="G88">
        <f t="shared" si="41"/>
        <v>161.99999999999997</v>
      </c>
      <c r="H88">
        <f t="shared" si="41"/>
        <v>161.99999999999997</v>
      </c>
      <c r="I88">
        <f t="shared" si="41"/>
        <v>161.99999999999997</v>
      </c>
      <c r="J88">
        <f t="shared" si="41"/>
        <v>161.99999999999997</v>
      </c>
      <c r="K88">
        <f t="shared" si="41"/>
        <v>161.99999999999997</v>
      </c>
    </row>
    <row r="90" spans="1:11" ht="15" customHeight="1" x14ac:dyDescent="0.45">
      <c r="A90" s="15" t="s">
        <v>59</v>
      </c>
    </row>
    <row r="91" spans="1:11" ht="15" customHeight="1" x14ac:dyDescent="0.45">
      <c r="B91" s="16" t="s">
        <v>60</v>
      </c>
    </row>
    <row r="92" spans="1:11" ht="15" customHeight="1" x14ac:dyDescent="0.45">
      <c r="B92" s="16" t="s">
        <v>54</v>
      </c>
      <c r="D92">
        <f>D80</f>
        <v>0</v>
      </c>
      <c r="E92">
        <f t="shared" ref="E92:F92" si="42">E80</f>
        <v>0</v>
      </c>
      <c r="F92">
        <f t="shared" si="42"/>
        <v>10</v>
      </c>
      <c r="G92">
        <f t="shared" ref="G92:K92" si="43">G80</f>
        <v>20</v>
      </c>
      <c r="H92">
        <f t="shared" si="43"/>
        <v>40</v>
      </c>
      <c r="I92">
        <f t="shared" si="43"/>
        <v>50</v>
      </c>
      <c r="J92">
        <f t="shared" si="43"/>
        <v>60</v>
      </c>
      <c r="K92">
        <f t="shared" si="43"/>
        <v>64</v>
      </c>
    </row>
    <row r="93" spans="1:11" ht="15" customHeight="1" x14ac:dyDescent="0.45">
      <c r="B93" s="16" t="s">
        <v>61</v>
      </c>
      <c r="D93">
        <f>D56</f>
        <v>100</v>
      </c>
      <c r="E93">
        <f t="shared" ref="E93:F93" si="44">E56</f>
        <v>200</v>
      </c>
      <c r="F93">
        <f t="shared" si="44"/>
        <v>300</v>
      </c>
      <c r="G93">
        <f t="shared" ref="G93:K93" si="45">G56</f>
        <v>315</v>
      </c>
      <c r="H93">
        <f t="shared" si="45"/>
        <v>327</v>
      </c>
      <c r="I93">
        <f t="shared" si="45"/>
        <v>336</v>
      </c>
      <c r="J93">
        <f t="shared" si="45"/>
        <v>342</v>
      </c>
      <c r="K93">
        <f t="shared" si="45"/>
        <v>345</v>
      </c>
    </row>
    <row r="94" spans="1:11" ht="15" customHeight="1" x14ac:dyDescent="0.45">
      <c r="B94" s="16" t="s">
        <v>62</v>
      </c>
      <c r="D94">
        <f>D62</f>
        <v>20</v>
      </c>
      <c r="E94">
        <f t="shared" ref="E94:F94" si="46">E62</f>
        <v>40</v>
      </c>
      <c r="F94">
        <f t="shared" si="46"/>
        <v>60</v>
      </c>
      <c r="G94">
        <f t="shared" ref="G94:K94" si="47">G62</f>
        <v>40</v>
      </c>
      <c r="H94">
        <f t="shared" si="47"/>
        <v>20</v>
      </c>
      <c r="I94">
        <f t="shared" si="47"/>
        <v>0</v>
      </c>
      <c r="J94">
        <f t="shared" si="47"/>
        <v>0</v>
      </c>
      <c r="K94">
        <f t="shared" si="47"/>
        <v>0</v>
      </c>
    </row>
    <row r="95" spans="1:11" ht="15" customHeight="1" x14ac:dyDescent="0.45">
      <c r="B95" s="16" t="s">
        <v>105</v>
      </c>
      <c r="D95">
        <f>SUM(D91:D94)</f>
        <v>120</v>
      </c>
      <c r="E95">
        <f t="shared" ref="E95:F95" si="48">SUM(E91:E94)</f>
        <v>240</v>
      </c>
      <c r="F95">
        <f t="shared" si="48"/>
        <v>370</v>
      </c>
      <c r="G95">
        <f t="shared" ref="G95" si="49">SUM(G91:G94)</f>
        <v>375</v>
      </c>
      <c r="H95">
        <f t="shared" ref="H95" si="50">SUM(H91:H94)</f>
        <v>387</v>
      </c>
      <c r="I95">
        <f t="shared" ref="I95" si="51">SUM(I91:I94)</f>
        <v>386</v>
      </c>
      <c r="J95">
        <f t="shared" ref="J95" si="52">SUM(J91:J94)</f>
        <v>402</v>
      </c>
      <c r="K95">
        <f t="shared" ref="K95" si="53">SUM(K91:K94)</f>
        <v>409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  <c r="D99">
        <f>D88</f>
        <v>53.999999999999993</v>
      </c>
      <c r="E99">
        <f t="shared" ref="E99:F99" si="54">E88</f>
        <v>107.99999999999999</v>
      </c>
      <c r="F99">
        <f t="shared" si="54"/>
        <v>161.99999999999997</v>
      </c>
      <c r="G99">
        <f t="shared" ref="G99:K99" si="55">G88</f>
        <v>161.99999999999997</v>
      </c>
      <c r="H99">
        <f t="shared" si="55"/>
        <v>161.99999999999997</v>
      </c>
      <c r="I99">
        <f t="shared" si="55"/>
        <v>161.99999999999997</v>
      </c>
      <c r="J99">
        <f t="shared" si="55"/>
        <v>161.99999999999997</v>
      </c>
      <c r="K99">
        <f t="shared" si="55"/>
        <v>161.99999999999997</v>
      </c>
    </row>
    <row r="100" spans="1:11" ht="15" customHeight="1" x14ac:dyDescent="0.45">
      <c r="B100" s="16" t="s">
        <v>65</v>
      </c>
      <c r="D100">
        <f>D84</f>
        <v>0</v>
      </c>
      <c r="E100">
        <f t="shared" ref="E100:F100" si="56">E84</f>
        <v>0</v>
      </c>
      <c r="F100">
        <f t="shared" si="56"/>
        <v>0</v>
      </c>
      <c r="G100">
        <f t="shared" ref="G100:K100" si="57">G84</f>
        <v>-3.25</v>
      </c>
      <c r="H100">
        <f t="shared" si="57"/>
        <v>11.05</v>
      </c>
      <c r="I100">
        <f t="shared" si="57"/>
        <v>33.150000000000006</v>
      </c>
      <c r="J100">
        <f t="shared" si="57"/>
        <v>76.050000000000011</v>
      </c>
      <c r="K100">
        <f t="shared" si="57"/>
        <v>120.9</v>
      </c>
    </row>
    <row r="101" spans="1:11" ht="15" customHeight="1" x14ac:dyDescent="0.45">
      <c r="B101" s="16" t="s">
        <v>106</v>
      </c>
      <c r="D101">
        <f>SUM(D97:D100)</f>
        <v>53.999999999999993</v>
      </c>
      <c r="E101">
        <f t="shared" ref="E101:F101" si="58">SUM(E97:E100)</f>
        <v>107.99999999999999</v>
      </c>
      <c r="F101">
        <f t="shared" si="58"/>
        <v>161.99999999999997</v>
      </c>
      <c r="G101">
        <f t="shared" ref="G101" si="59">SUM(G97:G100)</f>
        <v>158.74999999999997</v>
      </c>
      <c r="H101">
        <f t="shared" ref="H101" si="60">SUM(H97:H100)</f>
        <v>173.04999999999998</v>
      </c>
      <c r="I101">
        <f t="shared" ref="I101" si="61">SUM(I97:I100)</f>
        <v>195.14999999999998</v>
      </c>
      <c r="J101">
        <f t="shared" ref="J101" si="62">SUM(J97:J100)</f>
        <v>238.04999999999998</v>
      </c>
      <c r="K101">
        <f t="shared" ref="K101" si="63">SUM(K97:K100)</f>
        <v>282.89999999999998</v>
      </c>
    </row>
    <row r="103" spans="1:11" ht="15" customHeight="1" x14ac:dyDescent="0.45">
      <c r="B103" s="16" t="s">
        <v>72</v>
      </c>
      <c r="D103" s="64">
        <f>IF(ROUND(D95,2)=ROUND(D101,2),"OK",D95-D101)</f>
        <v>66</v>
      </c>
      <c r="E103" s="64">
        <f t="shared" ref="E103:F103" si="64">IF(ROUND(E95,2)=ROUND(E101,2),"OK",E95-E101)</f>
        <v>132</v>
      </c>
      <c r="F103" s="64">
        <f t="shared" si="64"/>
        <v>208.00000000000003</v>
      </c>
      <c r="G103" s="64">
        <f t="shared" ref="G103:K103" si="65">IF(ROUND(G95,2)=ROUND(G101,2),"OK",G95-G101)</f>
        <v>216.25000000000003</v>
      </c>
      <c r="H103" s="64">
        <f t="shared" si="65"/>
        <v>213.95000000000002</v>
      </c>
      <c r="I103" s="64">
        <f t="shared" si="65"/>
        <v>190.85000000000002</v>
      </c>
      <c r="J103" s="64">
        <f t="shared" si="65"/>
        <v>163.95000000000002</v>
      </c>
      <c r="K103" s="64">
        <f t="shared" si="65"/>
        <v>126.10000000000002</v>
      </c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</row>
    <row r="107" spans="1:11" ht="15" customHeight="1" x14ac:dyDescent="0.45">
      <c r="B107" s="16" t="str">
        <f>B67</f>
        <v>Depreciation</v>
      </c>
    </row>
    <row r="108" spans="1:11" ht="15" customHeight="1" x14ac:dyDescent="0.45">
      <c r="B108" s="16" t="str">
        <f>B68</f>
        <v>Amortization</v>
      </c>
    </row>
    <row r="109" spans="1:11" ht="15" customHeight="1" x14ac:dyDescent="0.45">
      <c r="B109" s="16" t="s">
        <v>134</v>
      </c>
    </row>
    <row r="110" spans="1:11" ht="15" customHeight="1" x14ac:dyDescent="0.45">
      <c r="B110" s="16" t="s">
        <v>116</v>
      </c>
    </row>
    <row r="112" spans="1:11" ht="15" customHeight="1" x14ac:dyDescent="0.45">
      <c r="B112" s="16" t="s">
        <v>135</v>
      </c>
    </row>
    <row r="113" spans="1:3" ht="15" customHeight="1" x14ac:dyDescent="0.45">
      <c r="B113" s="16" t="s">
        <v>136</v>
      </c>
    </row>
    <row r="114" spans="1:3" ht="15" customHeight="1" x14ac:dyDescent="0.45">
      <c r="B114" s="16" t="s">
        <v>117</v>
      </c>
    </row>
    <row r="116" spans="1:3" ht="15" customHeight="1" x14ac:dyDescent="0.45">
      <c r="B116" s="16" t="s">
        <v>73</v>
      </c>
    </row>
    <row r="117" spans="1:3" ht="15" customHeight="1" x14ac:dyDescent="0.45">
      <c r="B117" s="16" t="s">
        <v>115</v>
      </c>
    </row>
    <row r="118" spans="1:3" ht="15" customHeight="1" x14ac:dyDescent="0.45">
      <c r="B118" s="16" t="s">
        <v>76</v>
      </c>
    </row>
    <row r="119" spans="1:3" ht="15" customHeight="1" x14ac:dyDescent="0.45">
      <c r="B119" s="16" t="s">
        <v>118</v>
      </c>
    </row>
    <row r="121" spans="1:3" ht="15" customHeight="1" x14ac:dyDescent="0.45">
      <c r="B121" s="16" t="s">
        <v>70</v>
      </c>
    </row>
    <row r="122" spans="1:3" ht="15" customHeight="1" x14ac:dyDescent="0.45">
      <c r="B122" s="16" t="s">
        <v>71</v>
      </c>
    </row>
    <row r="123" spans="1:3" ht="15" customHeight="1" x14ac:dyDescent="0.45">
      <c r="B123" s="16" t="s">
        <v>119</v>
      </c>
      <c r="C123" s="61">
        <v>0</v>
      </c>
    </row>
    <row r="125" spans="1:3" ht="15" customHeight="1" x14ac:dyDescent="0.45">
      <c r="A125" s="15" t="s">
        <v>120</v>
      </c>
    </row>
    <row r="126" spans="1:3" ht="15" customHeight="1" x14ac:dyDescent="0.45">
      <c r="B126" s="16" t="s">
        <v>143</v>
      </c>
    </row>
    <row r="127" spans="1:3" ht="15" customHeight="1" x14ac:dyDescent="0.45">
      <c r="B127" s="16" t="s">
        <v>58</v>
      </c>
    </row>
    <row r="128" spans="1:3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6242ECFA-8ECB-4280-8215-D8BC5CBB9B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C4CE1-623F-4ABB-BB98-04F3892D5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69452-9F67-4088-AD7D-B6B1250EFE2C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