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G:\My Drive\Project finance recording\"/>
    </mc:Choice>
  </mc:AlternateContent>
  <xr:revisionPtr revIDLastSave="0" documentId="8_{78D05DD2-D3FA-4C31-8382-00B4F5201DA1}" xr6:coauthVersionLast="41" xr6:coauthVersionMax="41" xr10:uidLastSave="{00000000-0000-0000-0000-000000000000}"/>
  <bookViews>
    <workbookView xWindow="-108" yWindow="-108" windowWidth="30936" windowHeight="16896" activeTab="2" xr2:uid="{00000000-000D-0000-FFFF-FFFF00000000}"/>
  </bookViews>
  <sheets>
    <sheet name="Welcome" sheetId="1" r:id="rId1"/>
    <sheet name="Info" sheetId="6" r:id="rId2"/>
    <sheet name="Project Finance simple model" sheetId="2" r:id="rId3"/>
  </sheets>
  <definedNames>
    <definedName name="CIQWBGuid" hidden="1">"04d2e721-88dd-4253-a427-d502d43eac85"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33" i="2" l="1"/>
  <c r="F133" i="2"/>
  <c r="G134" i="2"/>
  <c r="H134" i="2"/>
  <c r="I134" i="2"/>
  <c r="I144" i="2" s="1"/>
  <c r="J134" i="2"/>
  <c r="K134" i="2"/>
  <c r="G144" i="2"/>
  <c r="H144" i="2"/>
  <c r="J144" i="2"/>
  <c r="K144" i="2"/>
  <c r="D143" i="2"/>
  <c r="D133" i="2"/>
  <c r="D137" i="2"/>
  <c r="E126" i="2"/>
  <c r="F126" i="2"/>
  <c r="E127" i="2"/>
  <c r="F127" i="2"/>
  <c r="E128" i="2"/>
  <c r="F128" i="2"/>
  <c r="G128" i="2"/>
  <c r="H128" i="2"/>
  <c r="I128" i="2"/>
  <c r="J128" i="2"/>
  <c r="K128" i="2"/>
  <c r="G129" i="2"/>
  <c r="H129" i="2"/>
  <c r="I129" i="2"/>
  <c r="J129" i="2"/>
  <c r="K129" i="2"/>
  <c r="D128" i="2"/>
  <c r="D127" i="2"/>
  <c r="D126" i="2"/>
  <c r="F7" i="2" l="1"/>
  <c r="E28" i="2"/>
  <c r="F28" i="2"/>
  <c r="D28" i="2"/>
  <c r="B128" i="2"/>
  <c r="E106" i="2" l="1"/>
  <c r="F106" i="2"/>
  <c r="E107" i="2"/>
  <c r="E110" i="2" s="1"/>
  <c r="F107" i="2"/>
  <c r="E108" i="2"/>
  <c r="F108" i="2"/>
  <c r="E109" i="2"/>
  <c r="G113" i="2"/>
  <c r="H113" i="2"/>
  <c r="I113" i="2"/>
  <c r="J113" i="2"/>
  <c r="K113" i="2"/>
  <c r="D121" i="2"/>
  <c r="D110" i="2"/>
  <c r="D109" i="2"/>
  <c r="D108" i="2"/>
  <c r="D107" i="2"/>
  <c r="D106" i="2"/>
  <c r="B108" i="2"/>
  <c r="B107" i="2"/>
  <c r="B106" i="2"/>
  <c r="E92" i="2"/>
  <c r="D92" i="2"/>
  <c r="G87" i="2"/>
  <c r="H87" i="2"/>
  <c r="I87" i="2"/>
  <c r="J87" i="2"/>
  <c r="K87" i="2"/>
  <c r="D86" i="2"/>
  <c r="E83" i="2"/>
  <c r="F83" i="2"/>
  <c r="D83" i="2"/>
  <c r="D82" i="2"/>
  <c r="D84" i="2" s="1"/>
  <c r="H79" i="2"/>
  <c r="H80" i="2" s="1"/>
  <c r="I79" i="2"/>
  <c r="I80" i="2" s="1"/>
  <c r="G79" i="2"/>
  <c r="G80" i="2" s="1"/>
  <c r="H65" i="2"/>
  <c r="I65" i="2"/>
  <c r="J65" i="2"/>
  <c r="J79" i="2" s="1"/>
  <c r="J80" i="2" s="1"/>
  <c r="K65" i="2"/>
  <c r="K79" i="2" s="1"/>
  <c r="K80" i="2" s="1"/>
  <c r="K92" i="2" s="1"/>
  <c r="H66" i="2"/>
  <c r="I66" i="2"/>
  <c r="J66" i="2"/>
  <c r="K66" i="2"/>
  <c r="G66" i="2"/>
  <c r="G65" i="2"/>
  <c r="D59" i="2"/>
  <c r="E55" i="2"/>
  <c r="F55" i="2"/>
  <c r="D55" i="2"/>
  <c r="D53" i="2"/>
  <c r="J47" i="2"/>
  <c r="I43" i="2"/>
  <c r="I44" i="2"/>
  <c r="J44" i="2"/>
  <c r="G44" i="2"/>
  <c r="E38" i="2"/>
  <c r="F38" i="2"/>
  <c r="J45" i="2" s="1"/>
  <c r="G38" i="2"/>
  <c r="H38" i="2"/>
  <c r="H54" i="2" s="1"/>
  <c r="H112" i="2" s="1"/>
  <c r="H114" i="2" s="1"/>
  <c r="I38" i="2"/>
  <c r="I54" i="2" s="1"/>
  <c r="I112" i="2" s="1"/>
  <c r="I114" i="2" s="1"/>
  <c r="J38" i="2"/>
  <c r="J54" i="2" s="1"/>
  <c r="J112" i="2" s="1"/>
  <c r="K38" i="2"/>
  <c r="E39" i="2"/>
  <c r="F39" i="2"/>
  <c r="G39" i="2"/>
  <c r="K46" i="2" s="1"/>
  <c r="H39" i="2"/>
  <c r="K47" i="2" s="1"/>
  <c r="I39" i="2"/>
  <c r="K48" i="2" s="1"/>
  <c r="J39" i="2"/>
  <c r="K49" i="2" s="1"/>
  <c r="K39" i="2"/>
  <c r="K54" i="2" s="1"/>
  <c r="K112" i="2" s="1"/>
  <c r="K114" i="2" s="1"/>
  <c r="D39" i="2"/>
  <c r="D38" i="2"/>
  <c r="J43" i="2" s="1"/>
  <c r="D37" i="2"/>
  <c r="D40" i="2" s="1"/>
  <c r="E37" i="2" s="1"/>
  <c r="E27" i="2"/>
  <c r="F27" i="2"/>
  <c r="D27" i="2"/>
  <c r="E26" i="2"/>
  <c r="F26" i="2"/>
  <c r="D26" i="2"/>
  <c r="B130" i="2"/>
  <c r="B129" i="2"/>
  <c r="I109" i="2" l="1"/>
  <c r="H92" i="2"/>
  <c r="D100" i="2"/>
  <c r="E82" i="2"/>
  <c r="H109" i="2"/>
  <c r="G92" i="2"/>
  <c r="J92" i="2"/>
  <c r="K109" i="2"/>
  <c r="J109" i="2"/>
  <c r="I92" i="2"/>
  <c r="E40" i="2"/>
  <c r="F37" i="2" s="1"/>
  <c r="F40" i="2" s="1"/>
  <c r="G37" i="2" s="1"/>
  <c r="G40" i="2" s="1"/>
  <c r="H37" i="2" s="1"/>
  <c r="H40" i="2" s="1"/>
  <c r="I37" i="2" s="1"/>
  <c r="I40" i="2" s="1"/>
  <c r="J37" i="2" s="1"/>
  <c r="J40" i="2" s="1"/>
  <c r="K37" i="2" s="1"/>
  <c r="K40" i="2" s="1"/>
  <c r="G45" i="2"/>
  <c r="H45" i="2"/>
  <c r="H44" i="2"/>
  <c r="H43" i="2"/>
  <c r="I46" i="2"/>
  <c r="J48" i="2"/>
  <c r="J51" i="2" s="1"/>
  <c r="J55" i="2" s="1"/>
  <c r="J67" i="2" s="1"/>
  <c r="F54" i="2"/>
  <c r="F112" i="2" s="1"/>
  <c r="F78" i="2"/>
  <c r="F80" i="2" s="1"/>
  <c r="E84" i="2"/>
  <c r="G54" i="2"/>
  <c r="G112" i="2" s="1"/>
  <c r="G114" i="2" s="1"/>
  <c r="K45" i="2"/>
  <c r="K44" i="2"/>
  <c r="K43" i="2"/>
  <c r="H46" i="2"/>
  <c r="I47" i="2"/>
  <c r="D54" i="2"/>
  <c r="E54" i="2"/>
  <c r="J114" i="2"/>
  <c r="I45" i="2"/>
  <c r="I51" i="2" s="1"/>
  <c r="I55" i="2" s="1"/>
  <c r="I67" i="2" s="1"/>
  <c r="J46" i="2"/>
  <c r="G43" i="2"/>
  <c r="G51" i="2" s="1"/>
  <c r="G55" i="2" s="1"/>
  <c r="G67" i="2" s="1"/>
  <c r="G107" i="2" s="1"/>
  <c r="A7" i="1"/>
  <c r="J107" i="2" l="1"/>
  <c r="I107" i="2"/>
  <c r="F82" i="2"/>
  <c r="F84" i="2" s="1"/>
  <c r="E100" i="2"/>
  <c r="F92" i="2"/>
  <c r="F109" i="2"/>
  <c r="F110" i="2" s="1"/>
  <c r="G109" i="2"/>
  <c r="E112" i="2"/>
  <c r="K51" i="2"/>
  <c r="K55" i="2" s="1"/>
  <c r="K67" i="2" s="1"/>
  <c r="H51" i="2"/>
  <c r="H55" i="2" s="1"/>
  <c r="H67" i="2" s="1"/>
  <c r="D56" i="2"/>
  <c r="D112" i="2"/>
  <c r="A1" i="6"/>
  <c r="H107" i="2" l="1"/>
  <c r="K107" i="2"/>
  <c r="G82" i="2"/>
  <c r="F100" i="2"/>
  <c r="E53" i="2"/>
  <c r="E56" i="2" s="1"/>
  <c r="D93" i="2"/>
  <c r="F53" i="2" l="1"/>
  <c r="F56" i="2" s="1"/>
  <c r="E93" i="2"/>
  <c r="G53" i="2" l="1"/>
  <c r="G56" i="2" s="1"/>
  <c r="F93" i="2"/>
  <c r="H53" i="2" l="1"/>
  <c r="H56" i="2" s="1"/>
  <c r="G93" i="2"/>
  <c r="I53" i="2" l="1"/>
  <c r="I56" i="2" s="1"/>
  <c r="H93" i="2"/>
  <c r="J53" i="2" l="1"/>
  <c r="J56" i="2" s="1"/>
  <c r="I93" i="2"/>
  <c r="K53" i="2" l="1"/>
  <c r="K56" i="2" s="1"/>
  <c r="K93" i="2" s="1"/>
  <c r="J93" i="2"/>
  <c r="G116" i="2" l="1"/>
  <c r="K116" i="2"/>
  <c r="D117" i="2"/>
  <c r="G117" i="2"/>
  <c r="I117" i="2"/>
  <c r="K117" i="2"/>
  <c r="F116" i="2"/>
  <c r="J116" i="2"/>
  <c r="F117" i="2"/>
  <c r="J117" i="2"/>
  <c r="E117" i="2" l="1"/>
  <c r="H117" i="2"/>
  <c r="H116" i="2"/>
  <c r="D116" i="2"/>
  <c r="I116" i="2"/>
  <c r="E116" i="2"/>
  <c r="D29" i="2"/>
  <c r="E29" i="2"/>
  <c r="F29" i="2"/>
  <c r="D30" i="2"/>
  <c r="E30" i="2"/>
  <c r="F30" i="2"/>
  <c r="D32" i="2"/>
  <c r="E32" i="2"/>
  <c r="F32" i="2"/>
  <c r="D33" i="2"/>
  <c r="E33" i="2"/>
  <c r="F33" i="2"/>
  <c r="D34" i="2"/>
  <c r="E34" i="2"/>
  <c r="F34" i="2"/>
  <c r="E59" i="2"/>
  <c r="F59" i="2"/>
  <c r="G59" i="2"/>
  <c r="H59" i="2"/>
  <c r="I59" i="2"/>
  <c r="J59" i="2"/>
  <c r="K59" i="2"/>
  <c r="D60" i="2"/>
  <c r="E60" i="2"/>
  <c r="F60" i="2"/>
  <c r="G61" i="2"/>
  <c r="H61" i="2"/>
  <c r="I61" i="2"/>
  <c r="J61" i="2"/>
  <c r="K61" i="2"/>
  <c r="D62" i="2"/>
  <c r="E62" i="2"/>
  <c r="F62" i="2"/>
  <c r="G62" i="2"/>
  <c r="H62" i="2"/>
  <c r="I62" i="2"/>
  <c r="J62" i="2"/>
  <c r="K62" i="2"/>
  <c r="G68" i="2"/>
  <c r="H68" i="2"/>
  <c r="I68" i="2"/>
  <c r="J68" i="2"/>
  <c r="K68" i="2"/>
  <c r="G69" i="2"/>
  <c r="H69" i="2"/>
  <c r="I69" i="2"/>
  <c r="J69" i="2"/>
  <c r="K69" i="2"/>
  <c r="G71" i="2"/>
  <c r="H71" i="2"/>
  <c r="I71" i="2"/>
  <c r="J71" i="2"/>
  <c r="K71" i="2"/>
  <c r="G72" i="2"/>
  <c r="H72" i="2"/>
  <c r="I72" i="2"/>
  <c r="J72" i="2"/>
  <c r="K72" i="2"/>
  <c r="G74" i="2"/>
  <c r="H74" i="2"/>
  <c r="I74" i="2"/>
  <c r="J74" i="2"/>
  <c r="K74" i="2"/>
  <c r="G75" i="2"/>
  <c r="H75" i="2"/>
  <c r="I75" i="2"/>
  <c r="J75" i="2"/>
  <c r="K75" i="2"/>
  <c r="H82" i="2"/>
  <c r="I82" i="2"/>
  <c r="J82" i="2"/>
  <c r="K82" i="2"/>
  <c r="G83" i="2"/>
  <c r="H83" i="2"/>
  <c r="I83" i="2"/>
  <c r="J83" i="2"/>
  <c r="K83" i="2"/>
  <c r="G84" i="2"/>
  <c r="H84" i="2"/>
  <c r="I84" i="2"/>
  <c r="J84" i="2"/>
  <c r="K84" i="2"/>
  <c r="E86" i="2"/>
  <c r="F86" i="2"/>
  <c r="G86" i="2"/>
  <c r="H86" i="2"/>
  <c r="I86" i="2"/>
  <c r="J86" i="2"/>
  <c r="K86" i="2"/>
  <c r="D87" i="2"/>
  <c r="E87" i="2"/>
  <c r="F87" i="2"/>
  <c r="D88" i="2"/>
  <c r="E88" i="2"/>
  <c r="F88" i="2"/>
  <c r="G88" i="2"/>
  <c r="H88" i="2"/>
  <c r="I88" i="2"/>
  <c r="J88" i="2"/>
  <c r="K88" i="2"/>
  <c r="D91" i="2"/>
  <c r="E91" i="2"/>
  <c r="F91" i="2"/>
  <c r="G91" i="2"/>
  <c r="H91" i="2"/>
  <c r="I91" i="2"/>
  <c r="J91" i="2"/>
  <c r="K91" i="2"/>
  <c r="D94" i="2"/>
  <c r="E94" i="2"/>
  <c r="F94" i="2"/>
  <c r="G94" i="2"/>
  <c r="H94" i="2"/>
  <c r="I94" i="2"/>
  <c r="J94" i="2"/>
  <c r="K94" i="2"/>
  <c r="D95" i="2"/>
  <c r="E95" i="2"/>
  <c r="F95" i="2"/>
  <c r="G95" i="2"/>
  <c r="H95" i="2"/>
  <c r="I95" i="2"/>
  <c r="J95" i="2"/>
  <c r="K95" i="2"/>
  <c r="D99" i="2"/>
  <c r="E99" i="2"/>
  <c r="F99" i="2"/>
  <c r="G99" i="2"/>
  <c r="H99" i="2"/>
  <c r="I99" i="2"/>
  <c r="J99" i="2"/>
  <c r="K99" i="2"/>
  <c r="G100" i="2"/>
  <c r="H100" i="2"/>
  <c r="I100" i="2"/>
  <c r="J100" i="2"/>
  <c r="K100" i="2"/>
  <c r="D101" i="2"/>
  <c r="E101" i="2"/>
  <c r="F101" i="2"/>
  <c r="G101" i="2"/>
  <c r="H101" i="2"/>
  <c r="I101" i="2"/>
  <c r="J101" i="2"/>
  <c r="K101" i="2"/>
  <c r="D103" i="2"/>
  <c r="E103" i="2"/>
  <c r="F103" i="2"/>
  <c r="G103" i="2"/>
  <c r="H103" i="2"/>
  <c r="I103" i="2"/>
  <c r="J103" i="2"/>
  <c r="K103" i="2"/>
  <c r="G106" i="2"/>
  <c r="H106" i="2"/>
  <c r="I106" i="2"/>
  <c r="J106" i="2"/>
  <c r="K106" i="2"/>
  <c r="G108" i="2"/>
  <c r="H108" i="2"/>
  <c r="I108" i="2"/>
  <c r="J108" i="2"/>
  <c r="K108" i="2"/>
  <c r="G110" i="2"/>
  <c r="H110" i="2"/>
  <c r="I110" i="2"/>
  <c r="J110" i="2"/>
  <c r="K110" i="2"/>
  <c r="D113" i="2"/>
  <c r="E113" i="2"/>
  <c r="F113" i="2"/>
  <c r="D114" i="2"/>
  <c r="E114" i="2"/>
  <c r="F114" i="2"/>
  <c r="D118" i="2"/>
  <c r="E118" i="2"/>
  <c r="F118" i="2"/>
  <c r="G118" i="2"/>
  <c r="H118" i="2"/>
  <c r="I118" i="2"/>
  <c r="J118" i="2"/>
  <c r="K118" i="2"/>
  <c r="D119" i="2"/>
  <c r="E119" i="2"/>
  <c r="F119" i="2"/>
  <c r="G119" i="2"/>
  <c r="H119" i="2"/>
  <c r="I119" i="2"/>
  <c r="J119" i="2"/>
  <c r="K119" i="2"/>
  <c r="E121" i="2"/>
  <c r="F121" i="2"/>
  <c r="G121" i="2"/>
  <c r="H121" i="2"/>
  <c r="I121" i="2"/>
  <c r="J121" i="2"/>
  <c r="K121" i="2"/>
  <c r="D122" i="2"/>
  <c r="E122" i="2"/>
  <c r="F122" i="2"/>
  <c r="G122" i="2"/>
  <c r="H122" i="2"/>
  <c r="I122" i="2"/>
  <c r="J122" i="2"/>
  <c r="K122" i="2"/>
  <c r="D123" i="2"/>
  <c r="E123" i="2"/>
  <c r="F123" i="2"/>
  <c r="G123" i="2"/>
  <c r="H123" i="2"/>
  <c r="I123" i="2"/>
  <c r="J123" i="2"/>
  <c r="K123" i="2"/>
  <c r="G126" i="2"/>
  <c r="H126" i="2"/>
  <c r="I126" i="2"/>
  <c r="J126" i="2"/>
  <c r="K126" i="2"/>
  <c r="G127" i="2"/>
  <c r="H127" i="2"/>
  <c r="I127" i="2"/>
  <c r="J127" i="2"/>
  <c r="K127" i="2"/>
  <c r="D129" i="2"/>
  <c r="E129" i="2"/>
  <c r="F129" i="2"/>
  <c r="D130" i="2"/>
  <c r="E130" i="2"/>
  <c r="F130" i="2"/>
  <c r="G130" i="2"/>
  <c r="H130" i="2"/>
  <c r="I130" i="2"/>
  <c r="J130" i="2"/>
  <c r="K130" i="2"/>
  <c r="D131" i="2"/>
  <c r="E131" i="2"/>
  <c r="F131" i="2"/>
  <c r="G131" i="2"/>
  <c r="H131" i="2"/>
  <c r="I131" i="2"/>
  <c r="J131" i="2"/>
  <c r="K131" i="2"/>
  <c r="G133" i="2"/>
  <c r="H133" i="2"/>
  <c r="I133" i="2"/>
  <c r="J133" i="2"/>
  <c r="K133" i="2"/>
  <c r="D134" i="2"/>
  <c r="E134" i="2"/>
  <c r="F134" i="2"/>
  <c r="D135" i="2"/>
  <c r="E135" i="2"/>
  <c r="F135" i="2"/>
  <c r="G135" i="2"/>
  <c r="H135" i="2"/>
  <c r="I135" i="2"/>
  <c r="J135" i="2"/>
  <c r="K135" i="2"/>
  <c r="E137" i="2"/>
  <c r="F137" i="2"/>
  <c r="G137" i="2"/>
  <c r="H137" i="2"/>
  <c r="I137" i="2"/>
  <c r="J137" i="2"/>
  <c r="K137" i="2"/>
  <c r="D138" i="2"/>
  <c r="E138" i="2"/>
  <c r="F138" i="2"/>
  <c r="G138" i="2"/>
  <c r="H138" i="2"/>
  <c r="I138" i="2"/>
  <c r="J138" i="2"/>
  <c r="K138" i="2"/>
  <c r="D139" i="2"/>
  <c r="E139" i="2"/>
  <c r="F139" i="2"/>
  <c r="G139" i="2"/>
  <c r="H139" i="2"/>
  <c r="I139" i="2"/>
  <c r="J139" i="2"/>
  <c r="K139" i="2"/>
  <c r="D141" i="2"/>
  <c r="E141" i="2"/>
  <c r="F141" i="2"/>
  <c r="G141" i="2"/>
  <c r="H141" i="2"/>
  <c r="I141" i="2"/>
  <c r="J141" i="2"/>
  <c r="K141" i="2"/>
  <c r="E143" i="2"/>
  <c r="F143" i="2"/>
  <c r="G143" i="2"/>
  <c r="H143" i="2"/>
  <c r="I143" i="2"/>
  <c r="J143" i="2"/>
  <c r="K143" i="2"/>
  <c r="D144" i="2"/>
  <c r="E144" i="2"/>
  <c r="F144" i="2"/>
  <c r="D145" i="2"/>
  <c r="E145" i="2"/>
  <c r="F145" i="2"/>
  <c r="G145" i="2"/>
  <c r="H145" i="2"/>
  <c r="I145" i="2"/>
  <c r="J145" i="2"/>
  <c r="K145" i="2"/>
  <c r="D146" i="2"/>
  <c r="E146" i="2"/>
  <c r="F146" i="2"/>
  <c r="G146" i="2"/>
  <c r="H146" i="2"/>
  <c r="I146" i="2"/>
  <c r="J146" i="2"/>
  <c r="K146" i="2"/>
  <c r="D148" i="2"/>
  <c r="E148" i="2"/>
  <c r="F148" i="2"/>
  <c r="G148" i="2"/>
  <c r="H148" i="2"/>
  <c r="I148" i="2"/>
  <c r="J148" i="2"/>
  <c r="K148" i="2"/>
  <c r="D149" i="2"/>
  <c r="E149" i="2"/>
  <c r="F149" i="2"/>
  <c r="G149" i="2"/>
  <c r="H149" i="2"/>
  <c r="I149" i="2"/>
  <c r="J149" i="2"/>
  <c r="K149" i="2"/>
  <c r="D150" i="2"/>
  <c r="E150" i="2"/>
  <c r="F150" i="2"/>
  <c r="G150" i="2"/>
  <c r="H150" i="2"/>
  <c r="I150" i="2"/>
  <c r="J150" i="2"/>
  <c r="K15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</author>
  </authors>
  <commentList>
    <comment ref="B83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No dividends are forecast for simplicity.</t>
        </r>
      </text>
    </comment>
  </commentList>
</comments>
</file>

<file path=xl/sharedStrings.xml><?xml version="1.0" encoding="utf-8"?>
<sst xmlns="http://schemas.openxmlformats.org/spreadsheetml/2006/main" count="162" uniqueCount="144">
  <si>
    <t>Features</t>
  </si>
  <si>
    <t>◦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</si>
  <si>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</si>
  <si>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</si>
  <si>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</si>
  <si>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</si>
  <si>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</si>
  <si>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</si>
  <si>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</si>
  <si>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ABC Incorporated</t>
  </si>
  <si>
    <t>USD</t>
  </si>
  <si>
    <t>Millions</t>
  </si>
  <si>
    <t>Firstname Lastname</t>
  </si>
  <si>
    <t>This document is for training purposes only. Financial Edge accepts no responsibility or liability for any other purpose or usage.</t>
  </si>
  <si>
    <t>Formatting</t>
  </si>
  <si>
    <t>Input</t>
  </si>
  <si>
    <t>Hard coded</t>
  </si>
  <si>
    <t>Formulas</t>
  </si>
  <si>
    <t>Workout Information</t>
  </si>
  <si>
    <t>Tab Structure</t>
  </si>
  <si>
    <t>Construction</t>
  </si>
  <si>
    <t>Capex</t>
  </si>
  <si>
    <t>Other set up costs</t>
  </si>
  <si>
    <t>Construction capex</t>
  </si>
  <si>
    <t>Maintenance capex</t>
  </si>
  <si>
    <t>Revenues</t>
  </si>
  <si>
    <t>Operating costs % sales</t>
  </si>
  <si>
    <t>Operational assumptions</t>
  </si>
  <si>
    <t>Working capital % sales</t>
  </si>
  <si>
    <t>Construction capex years depreciated over</t>
  </si>
  <si>
    <t>Maintenance capex years depreciated over</t>
  </si>
  <si>
    <t>Tax rate</t>
  </si>
  <si>
    <t>Financing assumptions</t>
  </si>
  <si>
    <t>Debt financing of set up costs %</t>
  </si>
  <si>
    <t>Equity financing of set up costs %</t>
  </si>
  <si>
    <t>Other set up costs amortized over</t>
  </si>
  <si>
    <t xml:space="preserve">PP&amp;E </t>
  </si>
  <si>
    <t>Beginning gross PP&amp;E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</si>
  <si>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</si>
  <si>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</si>
  <si>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</si>
  <si>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</si>
  <si>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</si>
  <si>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</si>
  <si>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</si>
  <si>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</si>
  <si>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Depreciation</t>
  </si>
  <si>
    <t>Total depreciation</t>
  </si>
  <si>
    <t>Depreciation expense</t>
  </si>
  <si>
    <t>Beginning net PP&amp;E</t>
  </si>
  <si>
    <t>Amortization expense</t>
  </si>
  <si>
    <t>Income statement</t>
  </si>
  <si>
    <t>Operating costs</t>
  </si>
  <si>
    <t>Sources and uses of funds</t>
  </si>
  <si>
    <t>Working capital</t>
  </si>
  <si>
    <t>Debt issue</t>
  </si>
  <si>
    <t>Debt repayment</t>
  </si>
  <si>
    <t>Interest expense</t>
  </si>
  <si>
    <t>Tax expense</t>
  </si>
  <si>
    <t>Balance sheet</t>
  </si>
  <si>
    <t>Cash</t>
  </si>
  <si>
    <t>Net PP&amp;E</t>
  </si>
  <si>
    <t>Net intangibles</t>
  </si>
  <si>
    <t>Revolver</t>
  </si>
  <si>
    <t>Common stock</t>
  </si>
  <si>
    <t>Retained earnings</t>
  </si>
  <si>
    <t>Beginning retained earnings</t>
  </si>
  <si>
    <t>Cash flow statement</t>
  </si>
  <si>
    <t>Net income</t>
  </si>
  <si>
    <t>Amortization</t>
  </si>
  <si>
    <t>Beginning cash</t>
  </si>
  <si>
    <t>Net cash flow</t>
  </si>
  <si>
    <t>Check</t>
  </si>
  <si>
    <t>Revolver issuance (repayment)</t>
  </si>
  <si>
    <t>Revolver beginning balance</t>
  </si>
  <si>
    <t>Issuance (repayment)</t>
  </si>
  <si>
    <t>Common stock issuance</t>
  </si>
  <si>
    <t>Year 1 - construction phase</t>
  </si>
  <si>
    <t>Year 2 - construction phase</t>
  </si>
  <si>
    <t>Year 3 - construction phase</t>
  </si>
  <si>
    <t>Operational</t>
  </si>
  <si>
    <t>Year 4 - operational phase</t>
  </si>
  <si>
    <t>Year 5 - operational phase</t>
  </si>
  <si>
    <t>Year 6 - operational phase</t>
  </si>
  <si>
    <t>Year 7 - operational phase</t>
  </si>
  <si>
    <t>Year 8 - operational phase</t>
  </si>
  <si>
    <t>Ending net PP&amp;E</t>
  </si>
  <si>
    <t>Ending gross PP&amp;E</t>
  </si>
  <si>
    <t>Capitalized set up costs</t>
  </si>
  <si>
    <t>Beginning net capitalized set up costs</t>
  </si>
  <si>
    <t>Ending net capitalized set up costs</t>
  </si>
  <si>
    <t>Other set up costs spend</t>
  </si>
  <si>
    <t>Working capital float % of first year working capital</t>
  </si>
  <si>
    <t>Ending retained earnings</t>
  </si>
  <si>
    <t>Project Finance Modeling</t>
  </si>
  <si>
    <t xml:space="preserve">Set up </t>
  </si>
  <si>
    <t>Project Finance</t>
  </si>
  <si>
    <t>Forecast model</t>
  </si>
  <si>
    <t>Other balance sheet calculations</t>
  </si>
  <si>
    <t>Working capital set up</t>
  </si>
  <si>
    <t>Working capital operational</t>
  </si>
  <si>
    <t>Total working capital</t>
  </si>
  <si>
    <t>Long term debt</t>
  </si>
  <si>
    <t>EBIT</t>
  </si>
  <si>
    <t>Profit before tax</t>
  </si>
  <si>
    <t>Total assets</t>
  </si>
  <si>
    <t>Total liabilities and equity</t>
  </si>
  <si>
    <t>Total spend</t>
  </si>
  <si>
    <t>Total financing</t>
  </si>
  <si>
    <t>Cash flow before revolver</t>
  </si>
  <si>
    <t>Revolver ending balance</t>
  </si>
  <si>
    <t>Long term debt issuance</t>
  </si>
  <si>
    <t>Cash flow for long term debt repayment</t>
  </si>
  <si>
    <t>Beginning long term debt</t>
  </si>
  <si>
    <t>Ending long term debt</t>
  </si>
  <si>
    <t>Long term debt issuance (repayment)</t>
  </si>
  <si>
    <t>Cash flow from operations</t>
  </si>
  <si>
    <t>Cash flow from investing activities</t>
  </si>
  <si>
    <t>Cash flow from financing</t>
  </si>
  <si>
    <t>Ending cash</t>
  </si>
  <si>
    <t>Financing and interest calculations</t>
  </si>
  <si>
    <t>Interest cost - long term debt</t>
  </si>
  <si>
    <t>Interest cost - revolver</t>
  </si>
  <si>
    <t>Revolver interest expense</t>
  </si>
  <si>
    <t>Long term debt interest expense</t>
  </si>
  <si>
    <t>Total interest expense</t>
  </si>
  <si>
    <t>Expansion and maintenance PP&amp;E</t>
  </si>
  <si>
    <t>Debt issued</t>
  </si>
  <si>
    <t>Common stock issued</t>
  </si>
  <si>
    <t>Beginning common stock</t>
  </si>
  <si>
    <t>Common stock issue</t>
  </si>
  <si>
    <t>Ending common stock</t>
  </si>
  <si>
    <t>Internal rate of return</t>
  </si>
  <si>
    <t>Project finance</t>
  </si>
  <si>
    <t>(Inc) dec in operating working capital</t>
  </si>
  <si>
    <t>(Capex)</t>
  </si>
  <si>
    <t>(Capitalized setup costs)</t>
  </si>
  <si>
    <t>Interest and other set up costs spend</t>
  </si>
  <si>
    <t>Exit EBIT multiple</t>
  </si>
  <si>
    <t>Returns to equity holders</t>
  </si>
  <si>
    <t>Cash flows to equity holders (assume no dividends)</t>
  </si>
  <si>
    <t xml:space="preserve">Depreciation </t>
  </si>
  <si>
    <t xml:space="preserve"> CashFlow Available for Debt Servicing (CFADS)</t>
  </si>
  <si>
    <t>EBITDA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</si>
</sst>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409]d\-mmm\-yy;@"/>
    <numFmt numFmtId="169" formatCode="0.0"/>
    <numFmt numFmtId="170" formatCode="#,##0.0_);\(#,##0.0\)\,0.0_);@_)"/>
    <numFmt numFmtId="171" formatCode="#,##0.0\ \x_);\(#,##0.0\ \x\);"/>
    <numFmt numFmtId="172" formatCode="0.0%_);\(0.0%\)"/>
    <numFmt numFmtId="173" formatCode=";;;"/>
    <numFmt numFmtId="174" formatCode="#,##0.0_);\(#,##0.0\);0.0_);@_)"/>
  </numFmts>
  <fonts count="35" x14ac:knownFonts="1">
    <font>
      <sz val="11"/>
      <color theme="1" tint="0.2499465926084170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9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0" tint="-0.14996795556505021"/>
      </bottom>
      <diagonal/>
    </border>
    <border>
      <left style="thin">
        <color rgb="FF163260"/>
      </left>
      <right style="thin">
        <color rgb="FF163260"/>
      </right>
      <top style="thin">
        <color rgb="FF163260"/>
      </top>
      <bottom style="thin">
        <color rgb="FF163260"/>
      </bottom>
      <diagonal/>
    </border>
  </borders>
  <cellStyleXfs count="65">
    <xf numFmtId="174" fontId="0" fillId="0" borderId="0"/>
    <xf numFmtId="0" fontId="6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5" applyNumberFormat="0" applyAlignment="0" applyProtection="0"/>
    <xf numFmtId="0" fontId="18" fillId="10" borderId="6" applyNumberFormat="0" applyAlignment="0" applyProtection="0"/>
    <xf numFmtId="0" fontId="19" fillId="10" borderId="5" applyNumberFormat="0" applyAlignment="0" applyProtection="0"/>
    <xf numFmtId="0" fontId="20" fillId="0" borderId="7" applyNumberFormat="0" applyFill="0" applyAlignment="0" applyProtection="0"/>
    <xf numFmtId="0" fontId="21" fillId="11" borderId="8" applyNumberFormat="0" applyAlignment="0" applyProtection="0"/>
    <xf numFmtId="0" fontId="22" fillId="0" borderId="0" applyNumberFormat="0" applyFill="0" applyBorder="0" applyAlignment="0" applyProtection="0"/>
    <xf numFmtId="0" fontId="9" fillId="12" borderId="9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2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8" fontId="28" fillId="3" borderId="0">
      <alignment horizontal="center"/>
    </xf>
    <xf numFmtId="170" fontId="27" fillId="2" borderId="0">
      <alignment horizontal="center"/>
    </xf>
    <xf numFmtId="170" fontId="3" fillId="0" borderId="0">
      <alignment vertical="top"/>
    </xf>
    <xf numFmtId="168" fontId="29" fillId="0" borderId="0" applyFont="0" applyFill="0" applyBorder="0" applyAlignment="0" applyProtection="0"/>
    <xf numFmtId="171" fontId="9" fillId="0" borderId="0" applyFont="0" applyFill="0" applyBorder="0" applyAlignment="0" applyProtection="0"/>
    <xf numFmtId="172" fontId="29" fillId="2" borderId="0" applyFont="0" applyFill="0" applyBorder="0" applyAlignment="0" applyProtection="0"/>
    <xf numFmtId="170" fontId="30" fillId="2" borderId="0" applyNumberFormat="0" applyFill="0" applyBorder="0" applyAlignment="0" applyProtection="0"/>
    <xf numFmtId="170" fontId="31" fillId="0" borderId="0" applyNumberFormat="0" applyFill="0" applyBorder="0" applyAlignment="0">
      <alignment vertical="top"/>
    </xf>
    <xf numFmtId="173" fontId="29" fillId="2" borderId="0" applyFont="0" applyFill="0" applyBorder="0" applyAlignment="0" applyProtection="0"/>
    <xf numFmtId="171" fontId="30" fillId="37" borderId="12" applyNumberFormat="0">
      <protection locked="0"/>
    </xf>
    <xf numFmtId="0" fontId="2" fillId="5" borderId="11" applyFont="0" applyAlignment="0" applyProtection="0">
      <alignment vertical="top"/>
    </xf>
    <xf numFmtId="170" fontId="32" fillId="3" borderId="0" applyNumberFormat="0" applyBorder="0">
      <alignment horizontal="center" vertical="top"/>
    </xf>
    <xf numFmtId="170" fontId="3" fillId="38" borderId="0" applyNumberFormat="0" applyFont="0" applyBorder="0" applyAlignment="0" applyProtection="0">
      <alignment vertical="top"/>
    </xf>
  </cellStyleXfs>
  <cellXfs count="80">
    <xf numFmtId="174" fontId="0" fillId="0" borderId="0" xfId="0"/>
    <xf numFmtId="174" fontId="2" fillId="5" borderId="0" xfId="0" applyFont="1" applyFill="1"/>
    <xf numFmtId="174" fontId="2" fillId="4" borderId="0" xfId="0" applyFont="1" applyFill="1"/>
    <xf numFmtId="174" fontId="2" fillId="5" borderId="0" xfId="0" applyFont="1" applyFill="1" applyAlignment="1">
      <alignment vertical="top" wrapText="1"/>
    </xf>
    <xf numFmtId="174" fontId="2" fillId="5" borderId="1" xfId="0" applyFont="1" applyFill="1" applyBorder="1" applyAlignment="1">
      <alignment vertical="top"/>
    </xf>
    <xf numFmtId="170" fontId="32" fillId="2" borderId="0" xfId="48" applyNumberFormat="1">
      <alignment horizontal="left"/>
    </xf>
    <xf numFmtId="174" fontId="25" fillId="2" borderId="0" xfId="0" applyFont="1" applyFill="1"/>
    <xf numFmtId="174" fontId="26" fillId="3" borderId="0" xfId="0" applyFont="1" applyFill="1"/>
    <xf numFmtId="174" fontId="3" fillId="5" borderId="0" xfId="0" applyFont="1" applyFill="1" applyAlignment="1">
      <alignment horizontal="center" vertical="top"/>
    </xf>
    <xf numFmtId="174" fontId="3" fillId="5" borderId="0" xfId="0" applyFont="1" applyFill="1" applyAlignment="1">
      <alignment vertical="top"/>
    </xf>
    <xf numFmtId="174" fontId="25" fillId="2" borderId="0" xfId="0" applyFont="1" applyFill="1" applyAlignment="1">
      <alignment vertical="center"/>
    </xf>
    <xf numFmtId="168" fontId="28" fillId="3" borderId="0" xfId="52">
      <alignment horizontal="center"/>
    </xf>
    <xf numFmtId="170" fontId="27" fillId="2" borderId="0" xfId="53">
      <alignment horizontal="center"/>
    </xf>
    <xf numFmtId="170" fontId="32" fillId="2" borderId="0" xfId="48" applyNumberFormat="1" applyAlignment="1"/>
    <xf numFmtId="170" fontId="8" fillId="3" borderId="0" xfId="49" applyNumberFormat="1" applyAlignment="1"/>
    <xf numFmtId="170" fontId="4" fillId="0" borderId="0" xfId="50" applyNumberFormat="1">
      <alignment horizontal="left" vertical="center"/>
    </xf>
    <xf numFmtId="170" fontId="3" fillId="0" borderId="0" xfId="54">
      <alignment vertical="top"/>
    </xf>
    <xf numFmtId="174" fontId="2" fillId="5" borderId="0" xfId="0" applyFont="1" applyFill="1" applyAlignment="1">
      <alignment horizontal="left" vertical="top"/>
    </xf>
    <xf numFmtId="174" fontId="2" fillId="5" borderId="0" xfId="0" applyFont="1" applyFill="1" applyAlignment="1">
      <alignment vertical="top"/>
    </xf>
    <xf numFmtId="174" fontId="2" fillId="0" borderId="0" xfId="0" applyFont="1" applyAlignment="1">
      <alignment vertical="top" wrapText="1"/>
    </xf>
    <xf numFmtId="174" fontId="3" fillId="0" borderId="0" xfId="0" applyFont="1" applyAlignment="1">
      <alignment vertical="top"/>
    </xf>
    <xf numFmtId="174" fontId="2" fillId="0" borderId="0" xfId="0" applyFont="1" applyAlignment="1">
      <alignment horizontal="left" wrapText="1"/>
    </xf>
    <xf numFmtId="174" fontId="2" fillId="0" borderId="0" xfId="0" applyFont="1" applyAlignment="1">
      <alignment vertical="top"/>
    </xf>
    <xf numFmtId="174" fontId="2" fillId="0" borderId="0" xfId="0" applyFont="1"/>
    <xf numFmtId="174" fontId="4" fillId="0" borderId="0" xfId="0" applyFont="1" applyAlignment="1">
      <alignment vertical="center"/>
    </xf>
    <xf numFmtId="174" fontId="5" fillId="0" borderId="0" xfId="0" applyFont="1" applyAlignment="1">
      <alignment vertical="center" wrapText="1"/>
    </xf>
    <xf numFmtId="174" fontId="2" fillId="0" borderId="0" xfId="0" applyFont="1" applyAlignment="1">
      <alignment horizontal="left" vertical="top"/>
    </xf>
    <xf numFmtId="174" fontId="3" fillId="0" borderId="0" xfId="0" applyFont="1" applyAlignment="1">
      <alignment horizontal="center" vertical="top"/>
    </xf>
    <xf numFmtId="174" fontId="7" fillId="0" borderId="0" xfId="0" applyFont="1" applyAlignment="1">
      <alignment vertical="center" wrapText="1"/>
    </xf>
    <xf numFmtId="168" fontId="2" fillId="0" borderId="0" xfId="0" applyNumberFormat="1" applyFont="1" applyAlignment="1">
      <alignment horizontal="left"/>
    </xf>
    <xf numFmtId="174" fontId="2" fillId="0" borderId="0" xfId="0" applyFont="1" applyAlignment="1">
      <alignment horizontal="left"/>
    </xf>
    <xf numFmtId="169" fontId="2" fillId="0" borderId="0" xfId="0" applyNumberFormat="1" applyFont="1" applyAlignment="1">
      <alignment horizontal="left"/>
    </xf>
    <xf numFmtId="174" fontId="3" fillId="0" borderId="0" xfId="0" applyFont="1" applyAlignment="1">
      <alignment horizontal="left" vertical="top"/>
    </xf>
    <xf numFmtId="174" fontId="3" fillId="0" borderId="0" xfId="0" applyFont="1"/>
    <xf numFmtId="174" fontId="25" fillId="0" borderId="0" xfId="0" applyFont="1"/>
    <xf numFmtId="174" fontId="26" fillId="0" borderId="0" xfId="0" applyFont="1"/>
    <xf numFmtId="170" fontId="30" fillId="0" borderId="0" xfId="58" applyFill="1" applyAlignment="1">
      <alignment vertical="top"/>
    </xf>
    <xf numFmtId="170" fontId="2" fillId="5" borderId="0" xfId="51" applyNumberFormat="1" applyAlignment="1">
      <alignment horizontal="left" vertical="top"/>
    </xf>
    <xf numFmtId="170" fontId="3" fillId="5" borderId="0" xfId="51" applyNumberFormat="1" applyFont="1" applyAlignment="1">
      <alignment horizontal="center" vertical="top"/>
    </xf>
    <xf numFmtId="170" fontId="2" fillId="5" borderId="0" xfId="51" applyNumberFormat="1" applyAlignment="1"/>
    <xf numFmtId="170" fontId="5" fillId="5" borderId="0" xfId="51" applyNumberFormat="1" applyFont="1" applyAlignment="1">
      <alignment vertical="center" wrapText="1"/>
    </xf>
    <xf numFmtId="170" fontId="2" fillId="5" borderId="0" xfId="51" applyNumberFormat="1">
      <alignment vertical="top"/>
    </xf>
    <xf numFmtId="0" fontId="2" fillId="5" borderId="11" xfId="62">
      <alignment vertical="top"/>
    </xf>
    <xf numFmtId="0" fontId="3" fillId="5" borderId="11" xfId="62" applyFont="1" applyAlignment="1">
      <alignment horizontal="center" vertical="top"/>
    </xf>
    <xf numFmtId="0" fontId="2" fillId="5" borderId="11" xfId="62" applyAlignment="1"/>
    <xf numFmtId="0" fontId="5" fillId="5" borderId="11" xfId="62" applyFont="1" applyAlignment="1">
      <alignment vertical="center" wrapText="1"/>
    </xf>
    <xf numFmtId="174" fontId="25" fillId="0" borderId="0" xfId="0" applyFont="1" applyAlignment="1">
      <alignment vertical="center"/>
    </xf>
    <xf numFmtId="170" fontId="7" fillId="5" borderId="0" xfId="51" applyNumberFormat="1" applyFont="1" applyAlignment="1">
      <alignment vertical="center" wrapText="1"/>
    </xf>
    <xf numFmtId="0" fontId="3" fillId="5" borderId="11" xfId="62" applyFont="1" applyAlignment="1"/>
    <xf numFmtId="0" fontId="2" fillId="5" borderId="11" xfId="62" applyAlignment="1">
      <alignment horizontal="left"/>
    </xf>
    <xf numFmtId="0" fontId="7" fillId="5" borderId="11" xfId="62" applyFont="1" applyAlignment="1">
      <alignment horizontal="center" vertical="center" wrapText="1"/>
    </xf>
    <xf numFmtId="0" fontId="7" fillId="5" borderId="11" xfId="62" applyFont="1" applyAlignment="1">
      <alignment vertical="center" wrapText="1"/>
    </xf>
    <xf numFmtId="170" fontId="30" fillId="37" borderId="12" xfId="61" applyNumberFormat="1">
      <protection locked="0"/>
    </xf>
    <xf numFmtId="170" fontId="2" fillId="0" borderId="0" xfId="51" applyNumberFormat="1" applyFill="1" applyAlignment="1"/>
    <xf numFmtId="0" fontId="2" fillId="0" borderId="0" xfId="62" applyFill="1" applyBorder="1" applyAlignment="1"/>
    <xf numFmtId="174" fontId="0" fillId="5" borderId="0" xfId="51" applyNumberFormat="1" applyFont="1" applyAlignment="1"/>
    <xf numFmtId="174" fontId="2" fillId="5" borderId="0" xfId="51" applyNumberFormat="1">
      <alignment vertical="top"/>
    </xf>
    <xf numFmtId="0" fontId="0" fillId="5" borderId="11" xfId="62" applyFont="1" applyAlignment="1"/>
    <xf numFmtId="174" fontId="4" fillId="5" borderId="0" xfId="51" applyNumberFormat="1" applyFont="1" applyAlignment="1">
      <alignment vertical="center"/>
    </xf>
    <xf numFmtId="0" fontId="3" fillId="5" borderId="11" xfId="62" applyFont="1" applyAlignment="1">
      <alignment horizontal="left" vertical="top"/>
    </xf>
    <xf numFmtId="174" fontId="4" fillId="0" borderId="0" xfId="50" applyNumberFormat="1">
      <alignment horizontal="left" vertical="center"/>
    </xf>
    <xf numFmtId="174" fontId="30" fillId="37" borderId="12" xfId="61" applyNumberFormat="1">
      <protection locked="0"/>
    </xf>
    <xf numFmtId="172" fontId="30" fillId="37" borderId="12" xfId="57" applyFont="1" applyFill="1" applyBorder="1" applyProtection="1">
      <protection locked="0"/>
    </xf>
    <xf numFmtId="172" fontId="0" fillId="0" borderId="0" xfId="57" applyFont="1" applyFill="1"/>
    <xf numFmtId="174" fontId="0" fillId="0" borderId="0" xfId="0" applyAlignment="1">
      <alignment horizontal="right"/>
    </xf>
    <xf numFmtId="174" fontId="30" fillId="0" borderId="0" xfId="58" applyNumberFormat="1" applyFill="1"/>
    <xf numFmtId="171" fontId="30" fillId="37" borderId="12" xfId="56" applyFont="1" applyFill="1" applyBorder="1" applyProtection="1">
      <protection locked="0"/>
    </xf>
    <xf numFmtId="170" fontId="27" fillId="2" borderId="0" xfId="53" applyAlignment="1">
      <alignment horizontal="right"/>
    </xf>
    <xf numFmtId="170" fontId="32" fillId="2" borderId="0" xfId="48" applyNumberFormat="1" applyAlignment="1">
      <alignment horizontal="center"/>
    </xf>
    <xf numFmtId="174" fontId="5" fillId="0" borderId="0" xfId="0" applyFont="1" applyAlignment="1">
      <alignment horizontal="center" vertical="center" wrapText="1"/>
    </xf>
    <xf numFmtId="170" fontId="2" fillId="5" borderId="0" xfId="51" applyNumberFormat="1" applyAlignment="1">
      <alignment horizontal="left" vertical="top"/>
    </xf>
    <xf numFmtId="170" fontId="32" fillId="3" borderId="0" xfId="49" applyNumberFormat="1" applyFont="1" applyAlignment="1">
      <alignment horizontal="center" vertical="center"/>
    </xf>
    <xf numFmtId="170" fontId="31" fillId="5" borderId="0" xfId="59" applyFill="1" applyAlignment="1">
      <alignment horizontal="center" vertical="center" wrapText="1"/>
    </xf>
    <xf numFmtId="174" fontId="7" fillId="0" borderId="0" xfId="0" applyFont="1" applyAlignment="1">
      <alignment horizontal="center" vertical="center" wrapText="1"/>
    </xf>
    <xf numFmtId="174" fontId="0" fillId="5" borderId="0" xfId="51" applyNumberFormat="1" applyFont="1" applyAlignment="1">
      <alignment horizontal="left"/>
    </xf>
    <xf numFmtId="174" fontId="4" fillId="5" borderId="0" xfId="0" applyFont="1" applyFill="1" applyAlignment="1">
      <alignment horizontal="left" vertical="center"/>
    </xf>
    <xf numFmtId="174" fontId="4" fillId="5" borderId="0" xfId="50" applyNumberFormat="1" applyFill="1">
      <alignment horizontal="left" vertical="center"/>
    </xf>
    <xf numFmtId="170" fontId="2" fillId="5" borderId="0" xfId="51" applyNumberFormat="1" applyAlignment="1">
      <alignment horizontal="left"/>
    </xf>
    <xf numFmtId="168" fontId="2" fillId="5" borderId="0" xfId="51" applyNumberFormat="1" applyAlignment="1">
      <alignment horizontal="left"/>
    </xf>
    <xf numFmtId="0" fontId="30" fillId="37" borderId="12" xfId="61" applyNumberFormat="1" applyAlignment="1">
      <alignment horizontal="left"/>
      <protection locked="0"/>
    </xf>
  </cellXfs>
  <cellStyles count="65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BG Border" xfId="62" xr:uid="{00000000-0005-0000-0000-00001A000000}"/>
    <cellStyle name="Blank" xfId="60" xr:uid="{00000000-0005-0000-0000-00001B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3" xr:uid="{00000000-0005-0000-0000-000020000000}"/>
    <cellStyle name="Currency" xfId="4" builtinId="4" hidden="1"/>
    <cellStyle name="Currency [0]" xfId="5" builtinId="7" hidden="1"/>
    <cellStyle name="Date" xfId="55" xr:uid="{00000000-0005-0000-0000-000023000000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8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4" xr:uid="{00000000-0005-0000-0000-00002C000000}"/>
    <cellStyle name="Hist Proj Title" xfId="53" xr:uid="{00000000-0005-0000-0000-00002D000000}"/>
    <cellStyle name="Hyperlink" xfId="1" builtinId="8" hidden="1" customBuiltin="1"/>
    <cellStyle name="Input" xfId="15" builtinId="20" hidden="1"/>
    <cellStyle name="Input" xfId="61" builtinId="20" customBuiltin="1"/>
    <cellStyle name="Linked Cell" xfId="18" builtinId="24" hidden="1"/>
    <cellStyle name="Multiple" xfId="56" xr:uid="{00000000-0005-0000-0000-000032000000}"/>
    <cellStyle name="Neutral" xfId="14" builtinId="28" hidden="1"/>
    <cellStyle name="Normal" xfId="0" builtinId="0" customBuiltin="1"/>
    <cellStyle name="Note" xfId="21" builtinId="10" hidden="1"/>
    <cellStyle name="Notes and Comments" xfId="59" xr:uid="{00000000-0005-0000-0000-000036000000}"/>
    <cellStyle name="Output" xfId="16" builtinId="21" hidden="1"/>
    <cellStyle name="Percent" xfId="6" builtinId="5" hidden="1"/>
    <cellStyle name="Percent" xfId="57" builtinId="5" customBuiltin="1"/>
    <cellStyle name="Primary Title" xfId="48" xr:uid="{00000000-0005-0000-0000-00003A000000}"/>
    <cellStyle name="Row Label" xfId="54" xr:uid="{00000000-0005-0000-0000-00003B000000}"/>
    <cellStyle name="Secondary Title" xfId="49" xr:uid="{00000000-0005-0000-0000-00003C000000}"/>
    <cellStyle name="Tertiary Title" xfId="50" xr:uid="{00000000-0005-0000-0000-00003D000000}"/>
    <cellStyle name="Title" xfId="7" builtinId="15" hidden="1"/>
    <cellStyle name="Total" xfId="23" builtinId="25" hidden="1"/>
    <cellStyle name="Warning Text" xfId="20" builtinId="11" hidden="1"/>
  </cellStyles>
  <dxfs count="0"/>
  <tableStyles count="0" defaultTableStyle="TableStyleMedium2" defaultPivotStyle="PivotStyleLight16"/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161849</xdr:colOff>
      <xdr:row>0</xdr:row>
      <xdr:rowOff>466726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showGridLines="0" zoomScaleNormal="100" workbookViewId="0">
      <selection sqref="A1:N1"/>
    </sheetView>
  </sheetViews>
  <sheetFormatPr defaultColWidth="9.109375" defaultRowHeight="14.4" x14ac:dyDescent="0.3"/>
  <cols>
    <col min="1" max="1" width="9.88671875" customWidth="1"/>
    <col min="2" max="13" width="9.33203125" customWidth="1"/>
    <col min="14" max="14" width="9.88671875" customWidth="1"/>
    <col min="15" max="26" width="9.109375" customWidth="1"/>
  </cols>
  <sheetData>
    <row r="1" spans="1:14" s="34" customFormat="1" ht="189.75" customHeight="1" x14ac:dyDescent="0.55000000000000004">
      <c r="A1" s="68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s="22" customFormat="1" ht="75" customHeight="1" x14ac:dyDescent="0.3">
      <c r="A2" s="71" t="s">
        <v>133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14" s="23" customFormat="1" ht="7.5" customHeight="1" x14ac:dyDescent="0.3">
      <c r="B3" s="24"/>
      <c r="C3" s="24"/>
      <c r="F3" s="25"/>
      <c r="G3" s="25"/>
      <c r="H3" s="25"/>
      <c r="I3" s="25"/>
      <c r="J3" s="25"/>
      <c r="K3" s="25"/>
    </row>
    <row r="4" spans="1:14" s="23" customFormat="1" ht="15" customHeight="1" x14ac:dyDescent="0.3">
      <c r="A4" s="37"/>
      <c r="B4" s="38"/>
      <c r="C4" s="70"/>
      <c r="D4" s="70"/>
      <c r="E4" s="39"/>
      <c r="F4" s="40"/>
      <c r="G4" s="40"/>
      <c r="H4" s="40"/>
      <c r="I4" s="40"/>
      <c r="J4" s="40"/>
      <c r="K4" s="40"/>
      <c r="L4" s="39"/>
      <c r="M4" s="39"/>
      <c r="N4" s="39"/>
    </row>
    <row r="5" spans="1:14" s="23" customFormat="1" ht="15" customHeight="1" x14ac:dyDescent="0.3">
      <c r="A5" s="72" t="s">
        <v>13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</row>
    <row r="6" spans="1:14" s="23" customFormat="1" ht="15" customHeight="1" x14ac:dyDescent="0.3">
      <c r="A6" s="72"/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</row>
    <row r="7" spans="1:14" s="23" customFormat="1" ht="15" customHeight="1" x14ac:dyDescent="0.3">
      <c r="A7" s="72" t="str">
        <f ca="1">"© "&amp;YEAR(TODAY())&amp;" Financial Edge Training "</f>
        <v xml:space="preserve">© 2019 Financial Edge Training 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</row>
    <row r="8" spans="1:14" s="23" customFormat="1" ht="15" customHeight="1" thickBot="1" x14ac:dyDescent="0.35">
      <c r="A8" s="42"/>
      <c r="B8" s="43"/>
      <c r="C8" s="42"/>
      <c r="D8" s="42"/>
      <c r="E8" s="44"/>
      <c r="F8" s="45"/>
      <c r="G8" s="45"/>
      <c r="H8" s="45"/>
      <c r="I8" s="45"/>
      <c r="J8" s="45"/>
      <c r="K8" s="45"/>
      <c r="L8" s="44"/>
      <c r="M8" s="44"/>
      <c r="N8" s="44"/>
    </row>
    <row r="9" spans="1:14" s="23" customFormat="1" ht="15" customHeight="1" x14ac:dyDescent="0.3">
      <c r="F9" s="28"/>
      <c r="G9" s="73"/>
      <c r="H9" s="73"/>
      <c r="I9" s="73"/>
      <c r="J9" s="73"/>
      <c r="K9" s="28"/>
    </row>
    <row r="10" spans="1:14" s="23" customFormat="1" ht="15" customHeight="1" x14ac:dyDescent="0.3">
      <c r="B10" s="24"/>
      <c r="C10" s="24"/>
      <c r="F10" s="28"/>
      <c r="G10" s="73"/>
      <c r="H10" s="73"/>
      <c r="I10" s="73"/>
      <c r="J10" s="73"/>
      <c r="K10" s="28"/>
    </row>
    <row r="11" spans="1:14" s="23" customFormat="1" ht="15" customHeight="1" x14ac:dyDescent="0.3">
      <c r="B11" s="20"/>
      <c r="C11" s="20"/>
      <c r="D11" s="21"/>
      <c r="F11" s="25"/>
      <c r="G11" s="25"/>
      <c r="H11" s="25"/>
      <c r="I11" s="25"/>
      <c r="J11" s="25"/>
      <c r="K11" s="25"/>
    </row>
    <row r="12" spans="1:14" s="23" customFormat="1" ht="15" customHeight="1" x14ac:dyDescent="0.3">
      <c r="A12" s="26"/>
      <c r="B12" s="20"/>
      <c r="C12" s="20"/>
      <c r="D12" s="29"/>
      <c r="F12" s="25"/>
      <c r="G12" s="69"/>
      <c r="H12" s="69"/>
      <c r="I12" s="69"/>
      <c r="J12" s="69"/>
      <c r="K12" s="25"/>
    </row>
    <row r="13" spans="1:14" s="23" customFormat="1" ht="15" customHeight="1" x14ac:dyDescent="0.3">
      <c r="A13" s="19"/>
      <c r="B13" s="20"/>
      <c r="C13" s="20"/>
      <c r="D13" s="30"/>
      <c r="F13" s="25"/>
      <c r="G13" s="69"/>
      <c r="H13" s="69"/>
      <c r="I13" s="69"/>
      <c r="J13" s="69"/>
      <c r="K13" s="25"/>
    </row>
    <row r="14" spans="1:14" s="23" customFormat="1" ht="15" customHeight="1" x14ac:dyDescent="0.3">
      <c r="A14" s="22"/>
      <c r="B14" s="20"/>
      <c r="C14" s="20"/>
      <c r="D14" s="30"/>
      <c r="F14" s="25"/>
      <c r="G14" s="69"/>
      <c r="H14" s="69"/>
      <c r="I14" s="69"/>
      <c r="J14" s="69"/>
      <c r="K14" s="25"/>
    </row>
    <row r="15" spans="1:14" s="23" customFormat="1" ht="15" customHeight="1" x14ac:dyDescent="0.3">
      <c r="A15" s="22"/>
      <c r="B15" s="20"/>
      <c r="C15" s="20"/>
      <c r="D15" s="30"/>
      <c r="F15" s="25"/>
      <c r="G15" s="25"/>
      <c r="H15" s="25"/>
      <c r="I15" s="25"/>
      <c r="J15" s="25"/>
      <c r="K15" s="25"/>
    </row>
    <row r="16" spans="1:14" s="23" customFormat="1" ht="15" customHeight="1" x14ac:dyDescent="0.3">
      <c r="A16" s="22"/>
      <c r="B16" s="20"/>
      <c r="C16" s="20"/>
      <c r="D16" s="31"/>
      <c r="F16" s="25"/>
      <c r="G16" s="69"/>
      <c r="H16" s="69"/>
      <c r="I16" s="69"/>
      <c r="J16" s="69"/>
      <c r="K16" s="25"/>
    </row>
    <row r="17" spans="1:11" s="23" customFormat="1" ht="15" customHeight="1" x14ac:dyDescent="0.3">
      <c r="A17" s="22"/>
      <c r="B17" s="32"/>
      <c r="C17" s="33"/>
      <c r="D17" s="31"/>
      <c r="F17" s="25"/>
      <c r="G17" s="25"/>
      <c r="H17" s="25"/>
      <c r="I17" s="25"/>
      <c r="J17" s="25"/>
      <c r="K17" s="25"/>
    </row>
    <row r="18" spans="1:11" ht="15" customHeight="1" x14ac:dyDescent="0.3"/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0"/>
  <sheetViews>
    <sheetView showGridLines="0" zoomScaleNormal="100" workbookViewId="0"/>
  </sheetViews>
  <sheetFormatPr defaultColWidth="9.109375" defaultRowHeight="14.4" x14ac:dyDescent="0.3"/>
  <cols>
    <col min="1" max="1" width="1.44140625" customWidth="1"/>
    <col min="2" max="2" width="2.88671875" customWidth="1"/>
    <col min="3" max="3" width="13.33203125" customWidth="1"/>
    <col min="4" max="4" width="2.88671875" customWidth="1"/>
    <col min="5" max="7" width="1.44140625" customWidth="1"/>
    <col min="8" max="8" width="2.88671875" customWidth="1"/>
    <col min="9" max="9" width="42.6640625" customWidth="1"/>
    <col min="10" max="11" width="1.44140625" customWidth="1"/>
    <col min="12" max="12" width="15.5546875" bestFit="1" customWidth="1"/>
    <col min="13" max="14" width="1.44140625" customWidth="1"/>
    <col min="15" max="15" width="2.88671875" customWidth="1"/>
    <col min="16" max="16" width="32.5546875" customWidth="1"/>
    <col min="17" max="17" width="2.88671875" customWidth="1"/>
    <col min="18" max="18" width="1.44140625" customWidth="1"/>
    <col min="23" max="23" width="17.6640625" bestFit="1" customWidth="1"/>
  </cols>
  <sheetData>
    <row r="1" spans="1:18" s="34" customFormat="1" ht="45" customHeight="1" x14ac:dyDescent="0.55000000000000004">
      <c r="A1" s="13" t="str">
        <f>Welcome!A2</f>
        <v>Project finance</v>
      </c>
      <c r="B1" s="13"/>
      <c r="C1" s="13"/>
      <c r="D1" s="13"/>
      <c r="E1" s="13"/>
      <c r="F1" s="13"/>
      <c r="G1" s="13"/>
      <c r="H1" s="13"/>
      <c r="I1" s="13"/>
      <c r="J1" s="6"/>
      <c r="K1" s="6"/>
      <c r="L1" s="6"/>
      <c r="M1" s="6"/>
      <c r="N1" s="6"/>
      <c r="O1" s="6"/>
      <c r="P1" s="6"/>
      <c r="Q1" s="6"/>
      <c r="R1" s="6"/>
    </row>
    <row r="2" spans="1:18" s="35" customFormat="1" ht="30" customHeight="1" x14ac:dyDescent="0.4">
      <c r="A2" s="14" t="s">
        <v>18</v>
      </c>
      <c r="B2" s="14"/>
      <c r="C2" s="14"/>
      <c r="D2" s="14"/>
      <c r="E2" s="14"/>
      <c r="F2" s="14"/>
      <c r="G2" s="14"/>
      <c r="H2" s="14"/>
      <c r="I2" s="14"/>
      <c r="J2" s="7"/>
      <c r="K2" s="7"/>
      <c r="L2" s="7"/>
      <c r="M2" s="7"/>
      <c r="N2" s="7"/>
      <c r="O2" s="7"/>
      <c r="P2" s="7"/>
      <c r="Q2" s="7"/>
      <c r="R2" s="7"/>
    </row>
    <row r="3" spans="1:18" s="2" customFormat="1" ht="7.5" customHeight="1" x14ac:dyDescent="0.3"/>
    <row r="4" spans="1:18" s="2" customFormat="1" ht="22.5" customHeight="1" x14ac:dyDescent="0.3">
      <c r="A4" s="1"/>
      <c r="B4" s="75" t="s">
        <v>0</v>
      </c>
      <c r="C4" s="75"/>
      <c r="D4" s="75"/>
      <c r="E4" s="75"/>
      <c r="F4" s="75"/>
      <c r="G4" s="75"/>
      <c r="H4" s="75"/>
      <c r="I4" s="75"/>
      <c r="K4" s="1"/>
      <c r="L4" s="75" t="s">
        <v>2</v>
      </c>
      <c r="M4" s="75"/>
      <c r="N4" s="75"/>
      <c r="O4" s="75"/>
      <c r="P4" s="75"/>
      <c r="Q4" s="40"/>
      <c r="R4" s="40"/>
    </row>
    <row r="5" spans="1:18" s="2" customFormat="1" ht="15" customHeight="1" x14ac:dyDescent="0.3">
      <c r="A5" s="17"/>
      <c r="B5" s="8" t="s">
        <v>1</v>
      </c>
      <c r="C5" s="55" t="s">
        <v>95</v>
      </c>
      <c r="D5" s="18"/>
      <c r="E5" s="18"/>
      <c r="F5" s="18"/>
      <c r="G5" s="18"/>
      <c r="H5" s="18"/>
      <c r="I5" s="18"/>
      <c r="K5" s="1"/>
      <c r="L5" s="9" t="s">
        <v>3</v>
      </c>
      <c r="M5" s="9"/>
      <c r="N5" s="77" t="s">
        <v>9</v>
      </c>
      <c r="O5" s="77"/>
      <c r="P5" s="77"/>
      <c r="Q5" s="77"/>
      <c r="R5" s="40"/>
    </row>
    <row r="6" spans="1:18" s="2" customFormat="1" ht="15" customHeight="1" x14ac:dyDescent="0.3">
      <c r="A6" s="3"/>
      <c r="B6" s="8" t="s">
        <v>1</v>
      </c>
      <c r="C6" s="18" t="s">
        <v>80</v>
      </c>
      <c r="D6" s="18"/>
      <c r="E6" s="18"/>
      <c r="F6" s="18"/>
      <c r="G6" s="18"/>
      <c r="H6" s="18"/>
      <c r="I6" s="18"/>
      <c r="K6" s="17"/>
      <c r="L6" s="9" t="s">
        <v>4</v>
      </c>
      <c r="M6" s="9"/>
      <c r="N6" s="78">
        <v>42369</v>
      </c>
      <c r="O6" s="78"/>
      <c r="P6" s="78"/>
      <c r="Q6" s="78"/>
      <c r="R6" s="40"/>
    </row>
    <row r="7" spans="1:18" s="2" customFormat="1" ht="15" customHeight="1" x14ac:dyDescent="0.3">
      <c r="A7" s="18"/>
      <c r="B7" s="8" t="s">
        <v>1</v>
      </c>
      <c r="C7" s="18" t="s">
        <v>126</v>
      </c>
      <c r="D7" s="18"/>
      <c r="E7" s="18"/>
      <c r="F7" s="18"/>
      <c r="G7" s="18"/>
      <c r="H7" s="18"/>
      <c r="I7" s="18"/>
      <c r="K7" s="3"/>
      <c r="L7" s="9" t="s">
        <v>5</v>
      </c>
      <c r="M7" s="9"/>
      <c r="N7" s="77" t="s">
        <v>10</v>
      </c>
      <c r="O7" s="77"/>
      <c r="P7" s="77"/>
      <c r="Q7" s="77"/>
      <c r="R7" s="40"/>
    </row>
    <row r="8" spans="1:18" s="2" customFormat="1" ht="15" customHeight="1" x14ac:dyDescent="0.3">
      <c r="A8" s="18"/>
      <c r="B8" s="8"/>
      <c r="C8" s="18"/>
      <c r="D8" s="18"/>
      <c r="E8" s="18"/>
      <c r="F8" s="18"/>
      <c r="G8" s="18"/>
      <c r="H8" s="18"/>
      <c r="I8" s="18"/>
      <c r="K8" s="18"/>
      <c r="L8" s="9" t="s">
        <v>6</v>
      </c>
      <c r="M8" s="9"/>
      <c r="N8" s="77" t="s">
        <v>11</v>
      </c>
      <c r="O8" s="77"/>
      <c r="P8" s="77"/>
      <c r="Q8" s="77"/>
      <c r="R8" s="40"/>
    </row>
    <row r="9" spans="1:18" s="2" customFormat="1" ht="15" customHeight="1" x14ac:dyDescent="0.3">
      <c r="A9" s="41"/>
      <c r="B9" s="38"/>
      <c r="C9" s="41"/>
      <c r="D9" s="41"/>
      <c r="E9" s="41"/>
      <c r="F9" s="41"/>
      <c r="G9" s="41"/>
      <c r="H9" s="41"/>
      <c r="I9" s="41"/>
      <c r="K9" s="18"/>
      <c r="L9" s="9" t="s">
        <v>7</v>
      </c>
      <c r="M9" s="9"/>
      <c r="N9" s="77" t="s">
        <v>12</v>
      </c>
      <c r="O9" s="77"/>
      <c r="P9" s="77"/>
      <c r="Q9" s="77"/>
      <c r="R9" s="40"/>
    </row>
    <row r="10" spans="1:18" s="2" customFormat="1" ht="15" customHeight="1" x14ac:dyDescent="0.3">
      <c r="A10" s="39"/>
      <c r="B10" s="39"/>
      <c r="C10" s="39"/>
      <c r="D10" s="39"/>
      <c r="E10" s="39"/>
      <c r="F10" s="39"/>
      <c r="G10" s="39"/>
      <c r="H10" s="39"/>
      <c r="I10" s="39"/>
      <c r="K10" s="18"/>
      <c r="L10" s="9" t="s">
        <v>8</v>
      </c>
      <c r="M10" s="9"/>
      <c r="N10" s="79">
        <v>1</v>
      </c>
      <c r="O10" s="79"/>
      <c r="P10" s="79"/>
      <c r="Q10" s="79"/>
      <c r="R10" s="47"/>
    </row>
    <row r="11" spans="1:18" s="2" customFormat="1" ht="15" customHeight="1" thickBot="1" x14ac:dyDescent="0.35">
      <c r="A11" s="44"/>
      <c r="B11" s="44"/>
      <c r="C11" s="44"/>
      <c r="D11" s="44"/>
      <c r="E11" s="44"/>
      <c r="F11" s="44"/>
      <c r="G11" s="44"/>
      <c r="H11" s="44"/>
      <c r="I11" s="44"/>
      <c r="K11" s="4"/>
      <c r="L11" s="59"/>
      <c r="M11" s="59"/>
      <c r="N11" s="48"/>
      <c r="O11" s="49"/>
      <c r="P11" s="49"/>
      <c r="Q11" s="50"/>
      <c r="R11" s="51"/>
    </row>
    <row r="12" spans="1:18" s="2" customFormat="1" ht="7.5" customHeight="1" x14ac:dyDescent="0.3">
      <c r="K12" s="25"/>
      <c r="L12" s="25"/>
      <c r="M12" s="25"/>
      <c r="N12" s="25"/>
      <c r="O12" s="25"/>
      <c r="P12" s="25"/>
      <c r="Q12" s="25"/>
      <c r="R12" s="25"/>
    </row>
    <row r="13" spans="1:18" s="2" customFormat="1" ht="22.5" customHeight="1" x14ac:dyDescent="0.3">
      <c r="A13" s="55"/>
      <c r="B13" s="76" t="s">
        <v>19</v>
      </c>
      <c r="C13" s="76"/>
      <c r="D13" s="76"/>
      <c r="E13" s="76"/>
      <c r="F13" s="76"/>
      <c r="G13" s="76"/>
      <c r="H13" s="76"/>
      <c r="I13" s="76"/>
      <c r="J13" s="76"/>
      <c r="K13" s="76"/>
      <c r="L13" s="76"/>
      <c r="N13" s="1"/>
      <c r="O13" s="75" t="s">
        <v>14</v>
      </c>
      <c r="P13" s="75"/>
      <c r="Q13" s="75"/>
      <c r="R13" s="58"/>
    </row>
    <row r="14" spans="1:18" s="2" customFormat="1" ht="15" customHeight="1" x14ac:dyDescent="0.3">
      <c r="A14" s="56"/>
      <c r="B14" s="74" t="s">
        <v>96</v>
      </c>
      <c r="C14" s="74"/>
      <c r="D14" s="74" t="s">
        <v>97</v>
      </c>
      <c r="E14" s="74"/>
      <c r="F14" s="74"/>
      <c r="G14" s="74"/>
      <c r="H14" s="74"/>
      <c r="I14" s="74"/>
      <c r="J14" s="74"/>
      <c r="K14" s="74"/>
      <c r="L14" s="74"/>
      <c r="N14" s="17"/>
      <c r="O14" s="27"/>
      <c r="P14" s="22"/>
      <c r="Q14" s="22"/>
      <c r="R14" s="56"/>
    </row>
    <row r="15" spans="1:18" s="2" customFormat="1" ht="15" customHeight="1" x14ac:dyDescent="0.3">
      <c r="A15" s="56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N15" s="3"/>
      <c r="O15" s="27"/>
      <c r="P15" s="52" t="s">
        <v>15</v>
      </c>
      <c r="Q15" s="22"/>
      <c r="R15" s="56"/>
    </row>
    <row r="16" spans="1:18" s="2" customFormat="1" ht="15" customHeight="1" x14ac:dyDescent="0.3">
      <c r="A16" s="56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N16" s="18"/>
      <c r="O16" s="27"/>
      <c r="P16" s="36" t="s">
        <v>16</v>
      </c>
      <c r="Q16" s="22"/>
      <c r="R16" s="56"/>
    </row>
    <row r="17" spans="1:18" s="2" customFormat="1" ht="15" customHeight="1" x14ac:dyDescent="0.3">
      <c r="A17" s="56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N17" s="18"/>
      <c r="O17" s="27"/>
      <c r="P17" t="s">
        <v>17</v>
      </c>
      <c r="Q17" s="22"/>
      <c r="R17" s="56"/>
    </row>
    <row r="18" spans="1:18" s="2" customFormat="1" ht="15" customHeight="1" x14ac:dyDescent="0.3">
      <c r="A18" s="39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N18" s="39"/>
      <c r="O18" s="53"/>
      <c r="P18" s="53"/>
      <c r="Q18" s="53"/>
      <c r="R18" s="39"/>
    </row>
    <row r="19" spans="1:18" ht="15" thickBot="1" x14ac:dyDescent="0.35">
      <c r="A19" s="44"/>
      <c r="B19" s="44"/>
      <c r="C19" s="44"/>
      <c r="D19" s="57"/>
      <c r="E19" s="57"/>
      <c r="F19" s="57"/>
      <c r="G19" s="57"/>
      <c r="H19" s="57"/>
      <c r="I19" s="57"/>
      <c r="J19" s="57"/>
      <c r="K19" s="57"/>
      <c r="L19" s="57"/>
      <c r="N19" s="44"/>
      <c r="O19" s="44"/>
      <c r="P19" s="44"/>
      <c r="Q19" s="44"/>
      <c r="R19" s="44"/>
    </row>
    <row r="20" spans="1:18" x14ac:dyDescent="0.3">
      <c r="Q20" s="54"/>
    </row>
  </sheetData>
  <mergeCells count="20">
    <mergeCell ref="L4:P4"/>
    <mergeCell ref="B4:I4"/>
    <mergeCell ref="B13:L13"/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  <mergeCell ref="D15:L15"/>
    <mergeCell ref="B14:C14"/>
    <mergeCell ref="B15:C15"/>
    <mergeCell ref="B16:C16"/>
    <mergeCell ref="B17:C17"/>
  </mergeCells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54"/>
  <sheetViews>
    <sheetView tabSelected="1" topLeftCell="A2" zoomScaleNormal="100" workbookViewId="0">
      <pane xSplit="2" ySplit="2" topLeftCell="C128" activePane="bottomRight" state="frozen"/>
      <selection activeCell="A2" sqref="A2"/>
      <selection pane="topRight" activeCell="C2" sqref="C2"/>
      <selection pane="bottomLeft" activeCell="A4" sqref="A4"/>
      <selection pane="bottomRight" activeCell="E153" sqref="E153"/>
    </sheetView>
  </sheetViews>
  <sheetFormatPr defaultColWidth="9.109375" defaultRowHeight="15" customHeight="1" x14ac:dyDescent="0.3"/>
  <cols>
    <col min="1" max="1" width="1.44140625" style="15" customWidth="1"/>
    <col min="2" max="2" width="28" style="16" bestFit="1" customWidth="1"/>
    <col min="3" max="3" width="11" style="16" customWidth="1"/>
    <col min="4" max="11" width="11.44140625" customWidth="1"/>
    <col min="12" max="13" width="9.33203125" customWidth="1"/>
  </cols>
  <sheetData>
    <row r="1" spans="1:11" s="46" customFormat="1" ht="45" hidden="1" customHeight="1" x14ac:dyDescent="0.55000000000000004">
      <c r="A1" s="5" t="s">
        <v>94</v>
      </c>
      <c r="B1" s="10"/>
      <c r="C1" s="10"/>
      <c r="D1" s="12"/>
      <c r="E1" s="12"/>
      <c r="F1" s="12"/>
      <c r="G1" s="67"/>
      <c r="H1" s="67"/>
      <c r="I1" s="67"/>
      <c r="J1" s="67"/>
      <c r="K1" s="67"/>
    </row>
    <row r="2" spans="1:11" s="35" customFormat="1" ht="15" customHeight="1" x14ac:dyDescent="0.4">
      <c r="A2" s="14"/>
      <c r="B2" s="7"/>
      <c r="C2" s="7"/>
      <c r="D2" s="11" t="s">
        <v>20</v>
      </c>
      <c r="E2" s="11" t="s">
        <v>20</v>
      </c>
      <c r="F2" s="11" t="s">
        <v>20</v>
      </c>
      <c r="G2" s="11" t="s">
        <v>80</v>
      </c>
      <c r="H2" s="11" t="s">
        <v>80</v>
      </c>
      <c r="I2" s="11" t="s">
        <v>80</v>
      </c>
      <c r="J2" s="11" t="s">
        <v>80</v>
      </c>
      <c r="K2" s="11" t="s">
        <v>80</v>
      </c>
    </row>
    <row r="3" spans="1:11" s="35" customFormat="1" ht="15" customHeight="1" x14ac:dyDescent="0.4">
      <c r="A3" s="14"/>
      <c r="B3" s="7"/>
      <c r="C3" s="7"/>
      <c r="D3" s="11" t="s">
        <v>38</v>
      </c>
      <c r="E3" s="11" t="s">
        <v>39</v>
      </c>
      <c r="F3" s="11" t="s">
        <v>40</v>
      </c>
      <c r="G3" s="11" t="s">
        <v>41</v>
      </c>
      <c r="H3" s="11" t="s">
        <v>42</v>
      </c>
      <c r="I3" s="11" t="s">
        <v>43</v>
      </c>
      <c r="J3" s="11" t="s">
        <v>44</v>
      </c>
      <c r="K3" s="11" t="s">
        <v>45</v>
      </c>
    </row>
    <row r="5" spans="1:11" ht="15" customHeight="1" x14ac:dyDescent="0.3">
      <c r="A5" s="15" t="s">
        <v>32</v>
      </c>
    </row>
    <row r="6" spans="1:11" ht="15" customHeight="1" x14ac:dyDescent="0.3">
      <c r="B6" s="16" t="s">
        <v>33</v>
      </c>
      <c r="F6" s="62">
        <v>0.55000000000000004</v>
      </c>
    </row>
    <row r="7" spans="1:11" ht="15" customHeight="1" x14ac:dyDescent="0.3">
      <c r="B7" s="16" t="s">
        <v>34</v>
      </c>
      <c r="F7" s="63">
        <f>1-F6</f>
        <v>0.44999999999999996</v>
      </c>
    </row>
    <row r="8" spans="1:11" ht="15" customHeight="1" x14ac:dyDescent="0.3">
      <c r="B8" s="16" t="s">
        <v>122</v>
      </c>
      <c r="D8" s="62">
        <v>-0.05</v>
      </c>
      <c r="E8" s="62">
        <v>-0.05</v>
      </c>
      <c r="F8" s="62">
        <v>-0.05</v>
      </c>
      <c r="G8" s="62">
        <v>-0.05</v>
      </c>
      <c r="H8" s="62">
        <v>-0.05</v>
      </c>
      <c r="I8" s="62">
        <v>-0.05</v>
      </c>
      <c r="J8" s="62">
        <v>-0.05</v>
      </c>
      <c r="K8" s="62">
        <v>-0.05</v>
      </c>
    </row>
    <row r="9" spans="1:11" ht="15" customHeight="1" x14ac:dyDescent="0.3">
      <c r="B9" s="16" t="s">
        <v>121</v>
      </c>
      <c r="D9" s="62">
        <v>-7.0000000000000007E-2</v>
      </c>
      <c r="E9" s="62">
        <v>-7.0000000000000007E-2</v>
      </c>
      <c r="F9" s="62">
        <v>-7.0000000000000007E-2</v>
      </c>
      <c r="G9" s="62">
        <v>-7.0000000000000007E-2</v>
      </c>
      <c r="H9" s="62">
        <v>-7.0000000000000007E-2</v>
      </c>
      <c r="I9" s="62">
        <v>-7.0000000000000007E-2</v>
      </c>
      <c r="J9" s="62">
        <v>-7.0000000000000007E-2</v>
      </c>
      <c r="K9" s="62">
        <v>-7.0000000000000007E-2</v>
      </c>
    </row>
    <row r="10" spans="1:11" ht="15" customHeight="1" x14ac:dyDescent="0.3">
      <c r="B10" s="16" t="s">
        <v>138</v>
      </c>
      <c r="K10" s="66">
        <v>10</v>
      </c>
    </row>
    <row r="12" spans="1:11" ht="15" customHeight="1" x14ac:dyDescent="0.3">
      <c r="A12" s="15" t="s">
        <v>27</v>
      </c>
    </row>
    <row r="13" spans="1:11" ht="15" customHeight="1" x14ac:dyDescent="0.3">
      <c r="B13" s="16" t="s">
        <v>23</v>
      </c>
      <c r="D13" s="61">
        <v>100</v>
      </c>
      <c r="E13" s="61">
        <v>100</v>
      </c>
      <c r="F13" s="61">
        <v>100</v>
      </c>
    </row>
    <row r="14" spans="1:11" ht="15" customHeight="1" x14ac:dyDescent="0.3">
      <c r="B14" s="16" t="s">
        <v>29</v>
      </c>
      <c r="G14" s="61">
        <v>20</v>
      </c>
    </row>
    <row r="15" spans="1:11" ht="15" customHeight="1" x14ac:dyDescent="0.3">
      <c r="B15" s="16" t="s">
        <v>24</v>
      </c>
      <c r="D15" s="61">
        <v>0</v>
      </c>
      <c r="E15" s="61">
        <v>0</v>
      </c>
      <c r="F15" s="61">
        <v>0</v>
      </c>
      <c r="G15" s="61">
        <v>30</v>
      </c>
      <c r="H15" s="61">
        <v>30</v>
      </c>
      <c r="I15" s="61">
        <v>30</v>
      </c>
      <c r="J15" s="61">
        <v>30</v>
      </c>
      <c r="K15" s="61">
        <v>30</v>
      </c>
    </row>
    <row r="16" spans="1:11" ht="15" customHeight="1" x14ac:dyDescent="0.3">
      <c r="B16" s="16" t="s">
        <v>30</v>
      </c>
      <c r="H16" s="61">
        <v>10</v>
      </c>
    </row>
    <row r="17" spans="1:11" ht="15" customHeight="1" x14ac:dyDescent="0.3">
      <c r="B17" s="16" t="s">
        <v>22</v>
      </c>
      <c r="D17" s="61">
        <v>20</v>
      </c>
      <c r="E17" s="61">
        <v>20</v>
      </c>
      <c r="F17" s="61">
        <v>20</v>
      </c>
    </row>
    <row r="18" spans="1:11" ht="15" customHeight="1" x14ac:dyDescent="0.3">
      <c r="B18" s="16" t="s">
        <v>35</v>
      </c>
      <c r="G18" s="61">
        <v>3</v>
      </c>
    </row>
    <row r="19" spans="1:11" ht="15" customHeight="1" x14ac:dyDescent="0.3">
      <c r="A19" s="60"/>
      <c r="B19" s="16" t="s">
        <v>25</v>
      </c>
      <c r="G19" s="61">
        <v>100</v>
      </c>
      <c r="H19" s="61">
        <v>200</v>
      </c>
      <c r="I19" s="61">
        <v>250</v>
      </c>
      <c r="J19" s="61">
        <v>300</v>
      </c>
      <c r="K19" s="61">
        <v>320</v>
      </c>
    </row>
    <row r="20" spans="1:11" ht="15" customHeight="1" x14ac:dyDescent="0.3">
      <c r="B20" s="16" t="s">
        <v>26</v>
      </c>
      <c r="G20" s="62">
        <v>-0.7</v>
      </c>
      <c r="H20" s="62">
        <v>-0.7</v>
      </c>
      <c r="I20" s="62">
        <v>-0.7</v>
      </c>
      <c r="J20" s="62">
        <v>-0.7</v>
      </c>
      <c r="K20" s="62">
        <v>-0.7</v>
      </c>
    </row>
    <row r="21" spans="1:11" ht="15" customHeight="1" x14ac:dyDescent="0.3">
      <c r="B21" s="16" t="s">
        <v>92</v>
      </c>
      <c r="F21" s="62">
        <v>0.5</v>
      </c>
    </row>
    <row r="22" spans="1:11" ht="15" customHeight="1" x14ac:dyDescent="0.3">
      <c r="B22" s="16" t="s">
        <v>28</v>
      </c>
      <c r="G22" s="62">
        <v>0.2</v>
      </c>
      <c r="H22" s="62">
        <v>0.2</v>
      </c>
      <c r="I22" s="62">
        <v>0.2</v>
      </c>
      <c r="J22" s="62">
        <v>0.2</v>
      </c>
      <c r="K22" s="62">
        <v>0.2</v>
      </c>
    </row>
    <row r="23" spans="1:11" ht="15" customHeight="1" x14ac:dyDescent="0.3">
      <c r="B23" s="16" t="s">
        <v>31</v>
      </c>
      <c r="D23" s="62">
        <v>-0.35</v>
      </c>
      <c r="E23" s="62">
        <v>-0.35</v>
      </c>
      <c r="F23" s="62">
        <v>-0.35</v>
      </c>
      <c r="G23" s="62">
        <v>-0.35</v>
      </c>
      <c r="H23" s="62">
        <v>-0.35</v>
      </c>
      <c r="I23" s="62">
        <v>-0.35</v>
      </c>
      <c r="J23" s="62">
        <v>-0.35</v>
      </c>
      <c r="K23" s="62">
        <v>-0.35</v>
      </c>
    </row>
    <row r="25" spans="1:11" ht="15" customHeight="1" x14ac:dyDescent="0.3">
      <c r="A25" s="15" t="s">
        <v>53</v>
      </c>
    </row>
    <row r="26" spans="1:11" ht="15" customHeight="1" x14ac:dyDescent="0.3">
      <c r="B26" s="16" t="s">
        <v>21</v>
      </c>
      <c r="D26">
        <f>D13</f>
        <v>100</v>
      </c>
      <c r="E26">
        <f t="shared" ref="E26:F26" si="0">E13</f>
        <v>100</v>
      </c>
      <c r="F26">
        <f t="shared" si="0"/>
        <v>100</v>
      </c>
    </row>
    <row r="27" spans="1:11" ht="15" customHeight="1" x14ac:dyDescent="0.3">
      <c r="B27" s="16" t="s">
        <v>91</v>
      </c>
      <c r="D27">
        <f>D17</f>
        <v>20</v>
      </c>
      <c r="E27">
        <f t="shared" ref="E27:F27" si="1">E17</f>
        <v>20</v>
      </c>
      <c r="F27">
        <f t="shared" si="1"/>
        <v>20</v>
      </c>
    </row>
    <row r="28" spans="1:11" ht="15" customHeight="1" x14ac:dyDescent="0.3">
      <c r="B28" s="16" t="s">
        <v>54</v>
      </c>
      <c r="D28">
        <f>D80-C80</f>
        <v>0</v>
      </c>
      <c r="E28">
        <f t="shared" ref="E28:F28" si="2">E80-D80</f>
        <v>0</v>
      </c>
      <c r="F28">
        <f t="shared" si="2"/>
        <v>10</v>
      </c>
    </row>
    <row r="29" spans="1:11" ht="15" customHeight="1" x14ac:dyDescent="0.3">
      <c r="B29" s="16" t="s">
        <v>57</v>
      </c>
      <c r="D29">
        <f ca="1">IF(Info!$N$10=1,-'Project Finance simple model'!D150,0)</f>
        <v>2.3553403007902118</v>
      </c>
      <c r="E29">
        <f ca="1">IF(Info!$N$10=1,-'Project Finance simple model'!E150,0)</f>
        <v>7.1584813679127439</v>
      </c>
      <c r="F29">
        <f ca="1">IF(Info!$N$10=1,-'Project Finance simple model'!F150,0)</f>
        <v>12.346451322197368</v>
      </c>
    </row>
    <row r="30" spans="1:11" ht="15" customHeight="1" x14ac:dyDescent="0.3">
      <c r="B30" s="16" t="s">
        <v>107</v>
      </c>
      <c r="D30">
        <f ca="1">SUM(D26:D29)</f>
        <v>122.35534030079022</v>
      </c>
      <c r="E30">
        <f t="shared" ref="E30:F30" ca="1" si="3">SUM(E26:E29)</f>
        <v>127.15848136791274</v>
      </c>
      <c r="F30">
        <f t="shared" ca="1" si="3"/>
        <v>142.34645132219737</v>
      </c>
    </row>
    <row r="32" spans="1:11" ht="15" customHeight="1" x14ac:dyDescent="0.3">
      <c r="B32" s="16" t="s">
        <v>127</v>
      </c>
      <c r="D32">
        <f ca="1">D30*$F$6</f>
        <v>67.29543716543462</v>
      </c>
      <c r="E32">
        <f t="shared" ref="E32:F32" ca="1" si="4">E30*$F$6</f>
        <v>69.937164752352018</v>
      </c>
      <c r="F32">
        <f t="shared" ca="1" si="4"/>
        <v>78.290548227208561</v>
      </c>
    </row>
    <row r="33" spans="1:11" ht="15" customHeight="1" x14ac:dyDescent="0.3">
      <c r="B33" s="16" t="s">
        <v>128</v>
      </c>
      <c r="D33">
        <f ca="1">D30*$F$7</f>
        <v>55.05990313535559</v>
      </c>
      <c r="E33">
        <f t="shared" ref="E33:F33" ca="1" si="5">E30*$F$7</f>
        <v>57.221316615560731</v>
      </c>
      <c r="F33">
        <f t="shared" ca="1" si="5"/>
        <v>64.055903094988807</v>
      </c>
    </row>
    <row r="34" spans="1:11" ht="15" customHeight="1" x14ac:dyDescent="0.3">
      <c r="B34" s="16" t="s">
        <v>108</v>
      </c>
      <c r="D34">
        <f ca="1">SUM(D32:D33)</f>
        <v>122.3553403007902</v>
      </c>
      <c r="E34">
        <f t="shared" ref="E34:F34" ca="1" si="6">SUM(E32:E33)</f>
        <v>127.15848136791274</v>
      </c>
      <c r="F34">
        <f t="shared" ca="1" si="6"/>
        <v>142.34645132219737</v>
      </c>
    </row>
    <row r="36" spans="1:11" ht="15" customHeight="1" x14ac:dyDescent="0.3">
      <c r="A36" s="15" t="s">
        <v>36</v>
      </c>
    </row>
    <row r="37" spans="1:11" ht="15" customHeight="1" x14ac:dyDescent="0.3">
      <c r="B37" s="16" t="s">
        <v>37</v>
      </c>
      <c r="D37">
        <f>C40</f>
        <v>0</v>
      </c>
      <c r="E37">
        <f t="shared" ref="E37:K37" si="7">D40</f>
        <v>100</v>
      </c>
      <c r="F37">
        <f t="shared" si="7"/>
        <v>200</v>
      </c>
      <c r="G37">
        <f t="shared" si="7"/>
        <v>300</v>
      </c>
      <c r="H37">
        <f t="shared" si="7"/>
        <v>330</v>
      </c>
      <c r="I37">
        <f t="shared" si="7"/>
        <v>360</v>
      </c>
      <c r="J37">
        <f t="shared" si="7"/>
        <v>390</v>
      </c>
      <c r="K37">
        <f t="shared" si="7"/>
        <v>420</v>
      </c>
    </row>
    <row r="38" spans="1:11" ht="15" customHeight="1" x14ac:dyDescent="0.3">
      <c r="B38" s="16" t="s">
        <v>23</v>
      </c>
      <c r="D38">
        <f>D13</f>
        <v>100</v>
      </c>
      <c r="E38">
        <f t="shared" ref="E38:K38" si="8">E13</f>
        <v>100</v>
      </c>
      <c r="F38">
        <f t="shared" si="8"/>
        <v>100</v>
      </c>
      <c r="G38">
        <f t="shared" si="8"/>
        <v>0</v>
      </c>
      <c r="H38">
        <f t="shared" si="8"/>
        <v>0</v>
      </c>
      <c r="I38">
        <f t="shared" si="8"/>
        <v>0</v>
      </c>
      <c r="J38">
        <f t="shared" si="8"/>
        <v>0</v>
      </c>
      <c r="K38">
        <f t="shared" si="8"/>
        <v>0</v>
      </c>
    </row>
    <row r="39" spans="1:11" ht="15" customHeight="1" x14ac:dyDescent="0.3">
      <c r="B39" s="16" t="s">
        <v>24</v>
      </c>
      <c r="D39">
        <f>D15</f>
        <v>0</v>
      </c>
      <c r="E39">
        <f t="shared" ref="E39:K39" si="9">E15</f>
        <v>0</v>
      </c>
      <c r="F39">
        <f t="shared" si="9"/>
        <v>0</v>
      </c>
      <c r="G39">
        <f t="shared" si="9"/>
        <v>30</v>
      </c>
      <c r="H39">
        <f t="shared" si="9"/>
        <v>30</v>
      </c>
      <c r="I39">
        <f t="shared" si="9"/>
        <v>30</v>
      </c>
      <c r="J39">
        <f t="shared" si="9"/>
        <v>30</v>
      </c>
      <c r="K39">
        <f t="shared" si="9"/>
        <v>30</v>
      </c>
    </row>
    <row r="40" spans="1:11" ht="15" customHeight="1" x14ac:dyDescent="0.3">
      <c r="B40" s="16" t="s">
        <v>87</v>
      </c>
      <c r="C40" s="61">
        <v>0</v>
      </c>
      <c r="D40">
        <f>SUM(D37:D39)</f>
        <v>100</v>
      </c>
      <c r="E40">
        <f t="shared" ref="E40:K40" si="10">SUM(E37:E39)</f>
        <v>200</v>
      </c>
      <c r="F40">
        <f t="shared" si="10"/>
        <v>300</v>
      </c>
      <c r="G40">
        <f t="shared" si="10"/>
        <v>330</v>
      </c>
      <c r="H40">
        <f t="shared" si="10"/>
        <v>360</v>
      </c>
      <c r="I40">
        <f t="shared" si="10"/>
        <v>390</v>
      </c>
      <c r="J40">
        <f t="shared" si="10"/>
        <v>420</v>
      </c>
      <c r="K40">
        <f t="shared" si="10"/>
        <v>450</v>
      </c>
    </row>
    <row r="42" spans="1:11" ht="15" customHeight="1" x14ac:dyDescent="0.3">
      <c r="B42" s="16" t="s">
        <v>141</v>
      </c>
      <c r="D42" s="64"/>
    </row>
    <row r="43" spans="1:11" ht="15" customHeight="1" x14ac:dyDescent="0.3">
      <c r="B43" s="16" t="s">
        <v>77</v>
      </c>
      <c r="G43">
        <f>-$D$38/$G$14</f>
        <v>-5</v>
      </c>
      <c r="H43">
        <f t="shared" ref="H43:K43" si="11">-$D$38/$G$14</f>
        <v>-5</v>
      </c>
      <c r="I43">
        <f t="shared" si="11"/>
        <v>-5</v>
      </c>
      <c r="J43">
        <f t="shared" si="11"/>
        <v>-5</v>
      </c>
      <c r="K43">
        <f t="shared" si="11"/>
        <v>-5</v>
      </c>
    </row>
    <row r="44" spans="1:11" ht="15" customHeight="1" x14ac:dyDescent="0.3">
      <c r="B44" s="16" t="s">
        <v>78</v>
      </c>
      <c r="G44">
        <f>-$E$38/$G$14</f>
        <v>-5</v>
      </c>
      <c r="H44">
        <f t="shared" ref="H44:K44" si="12">-$E$38/$G$14</f>
        <v>-5</v>
      </c>
      <c r="I44">
        <f t="shared" si="12"/>
        <v>-5</v>
      </c>
      <c r="J44">
        <f t="shared" si="12"/>
        <v>-5</v>
      </c>
      <c r="K44">
        <f t="shared" si="12"/>
        <v>-5</v>
      </c>
    </row>
    <row r="45" spans="1:11" ht="15" customHeight="1" x14ac:dyDescent="0.3">
      <c r="B45" s="16" t="s">
        <v>79</v>
      </c>
      <c r="G45">
        <f>-$F$38/$G$14</f>
        <v>-5</v>
      </c>
      <c r="H45">
        <f t="shared" ref="H45:K45" si="13">-$F$38/$G$14</f>
        <v>-5</v>
      </c>
      <c r="I45">
        <f t="shared" si="13"/>
        <v>-5</v>
      </c>
      <c r="J45">
        <f t="shared" si="13"/>
        <v>-5</v>
      </c>
      <c r="K45">
        <f t="shared" si="13"/>
        <v>-5</v>
      </c>
    </row>
    <row r="46" spans="1:11" ht="15" customHeight="1" x14ac:dyDescent="0.3">
      <c r="B46" s="16" t="s">
        <v>81</v>
      </c>
      <c r="H46">
        <f>-$G$39/$H$16</f>
        <v>-3</v>
      </c>
      <c r="I46">
        <f t="shared" ref="I46:K46" si="14">-$G$39/$H$16</f>
        <v>-3</v>
      </c>
      <c r="J46">
        <f t="shared" si="14"/>
        <v>-3</v>
      </c>
      <c r="K46">
        <f t="shared" si="14"/>
        <v>-3</v>
      </c>
    </row>
    <row r="47" spans="1:11" ht="15" customHeight="1" x14ac:dyDescent="0.3">
      <c r="B47" s="16" t="s">
        <v>82</v>
      </c>
      <c r="I47">
        <f>-$H$39/$H$16</f>
        <v>-3</v>
      </c>
      <c r="J47">
        <f t="shared" ref="J47:K47" si="15">-$H$39/$H$16</f>
        <v>-3</v>
      </c>
      <c r="K47">
        <f t="shared" si="15"/>
        <v>-3</v>
      </c>
    </row>
    <row r="48" spans="1:11" ht="15" customHeight="1" x14ac:dyDescent="0.3">
      <c r="B48" s="16" t="s">
        <v>83</v>
      </c>
      <c r="J48">
        <f>-$I$39/$H$16</f>
        <v>-3</v>
      </c>
      <c r="K48">
        <f>-$I$39/$H$16</f>
        <v>-3</v>
      </c>
    </row>
    <row r="49" spans="1:11" ht="15" customHeight="1" x14ac:dyDescent="0.3">
      <c r="B49" s="16" t="s">
        <v>84</v>
      </c>
      <c r="K49">
        <f>-$J$39/$H$16</f>
        <v>-3</v>
      </c>
    </row>
    <row r="50" spans="1:11" ht="15" customHeight="1" x14ac:dyDescent="0.3">
      <c r="B50" s="16" t="s">
        <v>85</v>
      </c>
    </row>
    <row r="51" spans="1:11" ht="15" customHeight="1" x14ac:dyDescent="0.3">
      <c r="B51" s="16" t="s">
        <v>47</v>
      </c>
      <c r="G51">
        <f>SUM(G43:G50)</f>
        <v>-15</v>
      </c>
      <c r="H51">
        <f t="shared" ref="H51:K51" si="16">SUM(H43:H50)</f>
        <v>-18</v>
      </c>
      <c r="I51">
        <f t="shared" si="16"/>
        <v>-21</v>
      </c>
      <c r="J51">
        <f t="shared" si="16"/>
        <v>-24</v>
      </c>
      <c r="K51">
        <f t="shared" si="16"/>
        <v>-27</v>
      </c>
    </row>
    <row r="53" spans="1:11" ht="15" customHeight="1" x14ac:dyDescent="0.3">
      <c r="B53" s="16" t="s">
        <v>49</v>
      </c>
      <c r="D53">
        <f>C56</f>
        <v>0</v>
      </c>
      <c r="E53">
        <f t="shared" ref="E53:K53" si="17">D56</f>
        <v>100</v>
      </c>
      <c r="F53">
        <f t="shared" si="17"/>
        <v>200</v>
      </c>
      <c r="G53">
        <f t="shared" si="17"/>
        <v>300</v>
      </c>
      <c r="H53">
        <f t="shared" si="17"/>
        <v>315</v>
      </c>
      <c r="I53">
        <f t="shared" si="17"/>
        <v>327</v>
      </c>
      <c r="J53">
        <f t="shared" si="17"/>
        <v>336</v>
      </c>
      <c r="K53">
        <f t="shared" si="17"/>
        <v>342</v>
      </c>
    </row>
    <row r="54" spans="1:11" ht="15" customHeight="1" x14ac:dyDescent="0.3">
      <c r="B54" s="16" t="s">
        <v>21</v>
      </c>
      <c r="D54">
        <f>D38+D39</f>
        <v>100</v>
      </c>
      <c r="E54">
        <f t="shared" ref="E54:K54" si="18">E38+E39</f>
        <v>100</v>
      </c>
      <c r="F54">
        <f t="shared" si="18"/>
        <v>100</v>
      </c>
      <c r="G54">
        <f t="shared" si="18"/>
        <v>30</v>
      </c>
      <c r="H54">
        <f t="shared" si="18"/>
        <v>30</v>
      </c>
      <c r="I54">
        <f t="shared" si="18"/>
        <v>30</v>
      </c>
      <c r="J54">
        <f t="shared" si="18"/>
        <v>30</v>
      </c>
      <c r="K54">
        <f t="shared" si="18"/>
        <v>30</v>
      </c>
    </row>
    <row r="55" spans="1:11" ht="15" customHeight="1" x14ac:dyDescent="0.3">
      <c r="B55" s="16" t="s">
        <v>48</v>
      </c>
      <c r="D55">
        <f>D51</f>
        <v>0</v>
      </c>
      <c r="E55">
        <f t="shared" ref="E55:K55" si="19">E51</f>
        <v>0</v>
      </c>
      <c r="F55">
        <f t="shared" si="19"/>
        <v>0</v>
      </c>
      <c r="G55">
        <f t="shared" si="19"/>
        <v>-15</v>
      </c>
      <c r="H55">
        <f t="shared" si="19"/>
        <v>-18</v>
      </c>
      <c r="I55">
        <f t="shared" si="19"/>
        <v>-21</v>
      </c>
      <c r="J55">
        <f t="shared" si="19"/>
        <v>-24</v>
      </c>
      <c r="K55">
        <f t="shared" si="19"/>
        <v>-27</v>
      </c>
    </row>
    <row r="56" spans="1:11" ht="15" customHeight="1" x14ac:dyDescent="0.3">
      <c r="B56" s="16" t="s">
        <v>86</v>
      </c>
      <c r="C56" s="61">
        <v>0</v>
      </c>
      <c r="D56">
        <f>SUM(D53:D55)</f>
        <v>100</v>
      </c>
      <c r="E56">
        <f t="shared" ref="E56:K56" si="20">SUM(E53:E55)</f>
        <v>200</v>
      </c>
      <c r="F56">
        <f t="shared" si="20"/>
        <v>300</v>
      </c>
      <c r="G56">
        <f t="shared" si="20"/>
        <v>315</v>
      </c>
      <c r="H56">
        <f t="shared" si="20"/>
        <v>327</v>
      </c>
      <c r="I56">
        <f t="shared" si="20"/>
        <v>336</v>
      </c>
      <c r="J56">
        <f t="shared" si="20"/>
        <v>342</v>
      </c>
      <c r="K56">
        <f t="shared" si="20"/>
        <v>345</v>
      </c>
    </row>
    <row r="58" spans="1:11" ht="15" customHeight="1" x14ac:dyDescent="0.3">
      <c r="A58" s="15" t="s">
        <v>88</v>
      </c>
    </row>
    <row r="59" spans="1:11" ht="15" customHeight="1" x14ac:dyDescent="0.3">
      <c r="B59" s="16" t="s">
        <v>89</v>
      </c>
      <c r="D59">
        <f>C62</f>
        <v>0</v>
      </c>
      <c r="E59">
        <f t="shared" ref="E59:G59" ca="1" si="21">D62</f>
        <v>22.355340300790211</v>
      </c>
      <c r="F59">
        <f t="shared" ca="1" si="21"/>
        <v>49.513821668702953</v>
      </c>
      <c r="G59">
        <f t="shared" ca="1" si="21"/>
        <v>81.860272990900313</v>
      </c>
      <c r="H59">
        <f t="shared" ref="H59:K59" ca="1" si="22">G62</f>
        <v>54.573515327266875</v>
      </c>
      <c r="I59">
        <f t="shared" ca="1" si="22"/>
        <v>27.286757663633438</v>
      </c>
      <c r="J59">
        <f t="shared" ca="1" si="22"/>
        <v>0</v>
      </c>
      <c r="K59">
        <f t="shared" ca="1" si="22"/>
        <v>0</v>
      </c>
    </row>
    <row r="60" spans="1:11" ht="15" customHeight="1" x14ac:dyDescent="0.3">
      <c r="B60" s="16" t="s">
        <v>137</v>
      </c>
      <c r="D60">
        <f ca="1">D27+D29</f>
        <v>22.355340300790211</v>
      </c>
      <c r="E60">
        <f t="shared" ref="E60:F60" ca="1" si="23">E27+E29</f>
        <v>27.158481367912742</v>
      </c>
      <c r="F60">
        <f t="shared" ca="1" si="23"/>
        <v>32.346451322197368</v>
      </c>
    </row>
    <row r="61" spans="1:11" ht="15" customHeight="1" x14ac:dyDescent="0.3">
      <c r="B61" s="16" t="s">
        <v>50</v>
      </c>
      <c r="G61">
        <f ca="1">-MIN($F$62/$G$18,G59)</f>
        <v>-27.286757663633438</v>
      </c>
      <c r="H61">
        <f t="shared" ref="H61:K61" ca="1" si="24">-MIN($F$62/$G$18,H59)</f>
        <v>-27.286757663633438</v>
      </c>
      <c r="I61">
        <f t="shared" ca="1" si="24"/>
        <v>-27.286757663633438</v>
      </c>
      <c r="J61">
        <f t="shared" ca="1" si="24"/>
        <v>0</v>
      </c>
      <c r="K61">
        <f t="shared" ca="1" si="24"/>
        <v>0</v>
      </c>
    </row>
    <row r="62" spans="1:11" ht="15" customHeight="1" x14ac:dyDescent="0.3">
      <c r="B62" s="16" t="s">
        <v>90</v>
      </c>
      <c r="C62" s="61">
        <v>0</v>
      </c>
      <c r="D62">
        <f ca="1">SUM(D59:D61)</f>
        <v>22.355340300790211</v>
      </c>
      <c r="E62">
        <f t="shared" ref="E62:F62" ca="1" si="25">SUM(E59:E61)</f>
        <v>49.513821668702953</v>
      </c>
      <c r="F62">
        <f t="shared" ca="1" si="25"/>
        <v>81.860272990900313</v>
      </c>
      <c r="G62">
        <f ca="1">SUM(G59:G61)</f>
        <v>54.573515327266875</v>
      </c>
      <c r="H62">
        <f t="shared" ref="H62:K62" ca="1" si="26">SUM(H59:H61)</f>
        <v>27.286757663633438</v>
      </c>
      <c r="I62">
        <f t="shared" ca="1" si="26"/>
        <v>0</v>
      </c>
      <c r="J62">
        <f t="shared" ca="1" si="26"/>
        <v>0</v>
      </c>
      <c r="K62">
        <f t="shared" ca="1" si="26"/>
        <v>0</v>
      </c>
    </row>
    <row r="63" spans="1:11" ht="15" customHeight="1" x14ac:dyDescent="0.3">
      <c r="C63"/>
    </row>
    <row r="64" spans="1:11" ht="15" customHeight="1" x14ac:dyDescent="0.3">
      <c r="A64" s="15" t="s">
        <v>51</v>
      </c>
    </row>
    <row r="65" spans="1:11" ht="15" customHeight="1" x14ac:dyDescent="0.3">
      <c r="B65" s="16" t="s">
        <v>25</v>
      </c>
      <c r="G65">
        <f>G19</f>
        <v>100</v>
      </c>
      <c r="H65">
        <f t="shared" ref="H65:K65" si="27">H19</f>
        <v>200</v>
      </c>
      <c r="I65">
        <f t="shared" si="27"/>
        <v>250</v>
      </c>
      <c r="J65">
        <f t="shared" si="27"/>
        <v>300</v>
      </c>
      <c r="K65">
        <f t="shared" si="27"/>
        <v>320</v>
      </c>
    </row>
    <row r="66" spans="1:11" ht="15" customHeight="1" x14ac:dyDescent="0.3">
      <c r="B66" s="16" t="s">
        <v>52</v>
      </c>
      <c r="G66">
        <f>G20*G65</f>
        <v>-70</v>
      </c>
      <c r="H66">
        <f t="shared" ref="H66:K66" si="28">H20*H65</f>
        <v>-140</v>
      </c>
      <c r="I66">
        <f t="shared" si="28"/>
        <v>-175</v>
      </c>
      <c r="J66">
        <f t="shared" si="28"/>
        <v>-210</v>
      </c>
      <c r="K66">
        <f t="shared" si="28"/>
        <v>-224</v>
      </c>
    </row>
    <row r="67" spans="1:11" ht="15" customHeight="1" x14ac:dyDescent="0.3">
      <c r="B67" s="16" t="s">
        <v>46</v>
      </c>
      <c r="G67">
        <f>G55</f>
        <v>-15</v>
      </c>
      <c r="H67">
        <f t="shared" ref="H67:K67" si="29">H55</f>
        <v>-18</v>
      </c>
      <c r="I67">
        <f t="shared" si="29"/>
        <v>-21</v>
      </c>
      <c r="J67">
        <f t="shared" si="29"/>
        <v>-24</v>
      </c>
      <c r="K67">
        <f t="shared" si="29"/>
        <v>-27</v>
      </c>
    </row>
    <row r="68" spans="1:11" ht="15" customHeight="1" x14ac:dyDescent="0.3">
      <c r="B68" s="16" t="s">
        <v>69</v>
      </c>
      <c r="G68">
        <f ca="1">G61</f>
        <v>-27.286757663633438</v>
      </c>
      <c r="H68">
        <f t="shared" ref="H68:K68" ca="1" si="30">H61</f>
        <v>-27.286757663633438</v>
      </c>
      <c r="I68">
        <f t="shared" ca="1" si="30"/>
        <v>-27.286757663633438</v>
      </c>
      <c r="J68">
        <f t="shared" ca="1" si="30"/>
        <v>0</v>
      </c>
      <c r="K68">
        <f t="shared" ca="1" si="30"/>
        <v>0</v>
      </c>
    </row>
    <row r="69" spans="1:11" ht="15" customHeight="1" x14ac:dyDescent="0.3">
      <c r="B69" s="16" t="s">
        <v>103</v>
      </c>
      <c r="G69">
        <f ca="1">SUM(G65:G68)</f>
        <v>-12.286757663633438</v>
      </c>
      <c r="H69">
        <f t="shared" ref="H69:K69" ca="1" si="31">SUM(H65:H68)</f>
        <v>14.713242336366562</v>
      </c>
      <c r="I69">
        <f t="shared" ca="1" si="31"/>
        <v>26.713242336366562</v>
      </c>
      <c r="J69">
        <f t="shared" ca="1" si="31"/>
        <v>66</v>
      </c>
      <c r="K69">
        <f t="shared" ca="1" si="31"/>
        <v>69</v>
      </c>
    </row>
    <row r="71" spans="1:11" ht="15" customHeight="1" x14ac:dyDescent="0.3">
      <c r="B71" s="16" t="s">
        <v>57</v>
      </c>
      <c r="G71">
        <f ca="1">IF(Info!$N$10=1,'Project Finance simple model'!G150,0)</f>
        <v>-15.480672305558194</v>
      </c>
      <c r="H71">
        <f ca="1">IF(Info!$N$10=1,'Project Finance simple model'!H150,0)</f>
        <v>-16.013687391522165</v>
      </c>
      <c r="I71">
        <f ca="1">IF(Info!$N$10=1,'Project Finance simple model'!I150,0)</f>
        <v>-15.767615301164742</v>
      </c>
      <c r="J71">
        <f ca="1">IF(Info!$N$10=1,'Project Finance simple model'!J150,0)</f>
        <v>-14.83783249145287</v>
      </c>
      <c r="K71">
        <f ca="1">IF(Info!$N$10=1,'Project Finance simple model'!K150,0)</f>
        <v>-13.27023286022396</v>
      </c>
    </row>
    <row r="72" spans="1:11" ht="15" customHeight="1" x14ac:dyDescent="0.3">
      <c r="B72" s="16" t="s">
        <v>104</v>
      </c>
      <c r="G72">
        <f ca="1">G69+G71</f>
        <v>-27.767429969191632</v>
      </c>
      <c r="H72">
        <f t="shared" ref="H72:K72" ca="1" si="32">H69+H71</f>
        <v>-1.3004450551556026</v>
      </c>
      <c r="I72">
        <f t="shared" ca="1" si="32"/>
        <v>10.94562703520182</v>
      </c>
      <c r="J72">
        <f t="shared" ca="1" si="32"/>
        <v>51.162167508547128</v>
      </c>
      <c r="K72">
        <f t="shared" ca="1" si="32"/>
        <v>55.729767139776044</v>
      </c>
    </row>
    <row r="74" spans="1:11" ht="15" customHeight="1" x14ac:dyDescent="0.3">
      <c r="B74" s="16" t="s">
        <v>58</v>
      </c>
      <c r="G74">
        <f ca="1">G23*G72</f>
        <v>9.7186004892170708</v>
      </c>
      <c r="H74">
        <f t="shared" ref="H74:K74" ca="1" si="33">H23*H72</f>
        <v>0.45515576930446089</v>
      </c>
      <c r="I74">
        <f t="shared" ca="1" si="33"/>
        <v>-3.830969462320637</v>
      </c>
      <c r="J74">
        <f t="shared" ca="1" si="33"/>
        <v>-17.906758627991493</v>
      </c>
      <c r="K74">
        <f t="shared" ca="1" si="33"/>
        <v>-19.505418498921614</v>
      </c>
    </row>
    <row r="75" spans="1:11" ht="15" customHeight="1" x14ac:dyDescent="0.3">
      <c r="B75" s="16" t="s">
        <v>68</v>
      </c>
      <c r="G75">
        <f ca="1">G72+G74</f>
        <v>-18.048829479974561</v>
      </c>
      <c r="H75">
        <f t="shared" ref="H75:K75" ca="1" si="34">H72+H74</f>
        <v>-0.84528928585114171</v>
      </c>
      <c r="I75">
        <f t="shared" ca="1" si="34"/>
        <v>7.1146575728811836</v>
      </c>
      <c r="J75">
        <f t="shared" ca="1" si="34"/>
        <v>33.255408880555635</v>
      </c>
      <c r="K75">
        <f t="shared" ca="1" si="34"/>
        <v>36.22434864085443</v>
      </c>
    </row>
    <row r="77" spans="1:11" ht="15" customHeight="1" x14ac:dyDescent="0.3">
      <c r="A77" s="15" t="s">
        <v>98</v>
      </c>
    </row>
    <row r="78" spans="1:11" ht="15" customHeight="1" x14ac:dyDescent="0.3">
      <c r="B78" s="16" t="s">
        <v>99</v>
      </c>
      <c r="F78">
        <f>F21*G79</f>
        <v>10</v>
      </c>
    </row>
    <row r="79" spans="1:11" ht="15" customHeight="1" x14ac:dyDescent="0.3">
      <c r="B79" s="16" t="s">
        <v>100</v>
      </c>
      <c r="G79">
        <f>G22*G65</f>
        <v>20</v>
      </c>
      <c r="H79">
        <f t="shared" ref="H79:K79" si="35">H22*H65</f>
        <v>40</v>
      </c>
      <c r="I79">
        <f t="shared" si="35"/>
        <v>50</v>
      </c>
      <c r="J79">
        <f t="shared" si="35"/>
        <v>60</v>
      </c>
      <c r="K79">
        <f t="shared" si="35"/>
        <v>64</v>
      </c>
    </row>
    <row r="80" spans="1:11" ht="15" customHeight="1" x14ac:dyDescent="0.3">
      <c r="B80" s="16" t="s">
        <v>101</v>
      </c>
      <c r="F80">
        <f>SUM(F78:F79)</f>
        <v>10</v>
      </c>
      <c r="G80">
        <f t="shared" ref="G80:K80" si="36">SUM(G78:G79)</f>
        <v>20</v>
      </c>
      <c r="H80">
        <f t="shared" si="36"/>
        <v>40</v>
      </c>
      <c r="I80">
        <f t="shared" si="36"/>
        <v>50</v>
      </c>
      <c r="J80">
        <f t="shared" si="36"/>
        <v>60</v>
      </c>
      <c r="K80">
        <f t="shared" si="36"/>
        <v>64</v>
      </c>
    </row>
    <row r="82" spans="1:11" ht="15" customHeight="1" x14ac:dyDescent="0.3">
      <c r="B82" s="16" t="s">
        <v>66</v>
      </c>
      <c r="D82">
        <f>C84</f>
        <v>0</v>
      </c>
      <c r="E82">
        <f t="shared" ref="E82:K82" si="37">D84</f>
        <v>0</v>
      </c>
      <c r="F82">
        <f t="shared" si="37"/>
        <v>0</v>
      </c>
      <c r="G82">
        <f t="shared" si="37"/>
        <v>0</v>
      </c>
      <c r="H82">
        <f t="shared" ca="1" si="37"/>
        <v>-18.048829479974561</v>
      </c>
      <c r="I82">
        <f t="shared" ca="1" si="37"/>
        <v>-18.894118765825702</v>
      </c>
      <c r="J82">
        <f t="shared" ca="1" si="37"/>
        <v>-11.779461192944519</v>
      </c>
      <c r="K82">
        <f t="shared" ca="1" si="37"/>
        <v>21.475947687611118</v>
      </c>
    </row>
    <row r="83" spans="1:11" ht="15" customHeight="1" x14ac:dyDescent="0.3">
      <c r="B83" s="16" t="s">
        <v>68</v>
      </c>
      <c r="D83">
        <f>D75</f>
        <v>0</v>
      </c>
      <c r="E83">
        <f t="shared" ref="E83:K83" si="38">E75</f>
        <v>0</v>
      </c>
      <c r="F83">
        <f t="shared" si="38"/>
        <v>0</v>
      </c>
      <c r="G83">
        <f t="shared" ca="1" si="38"/>
        <v>-18.048829479974561</v>
      </c>
      <c r="H83">
        <f t="shared" ca="1" si="38"/>
        <v>-0.84528928585114171</v>
      </c>
      <c r="I83">
        <f t="shared" ca="1" si="38"/>
        <v>7.1146575728811836</v>
      </c>
      <c r="J83">
        <f t="shared" ca="1" si="38"/>
        <v>33.255408880555635</v>
      </c>
      <c r="K83">
        <f t="shared" ca="1" si="38"/>
        <v>36.22434864085443</v>
      </c>
    </row>
    <row r="84" spans="1:11" ht="15" customHeight="1" x14ac:dyDescent="0.3">
      <c r="B84" s="16" t="s">
        <v>93</v>
      </c>
      <c r="C84" s="61">
        <v>0</v>
      </c>
      <c r="D84">
        <f>SUM(D82:D83)</f>
        <v>0</v>
      </c>
      <c r="E84">
        <f t="shared" ref="E84:K84" si="39">SUM(E82:E83)</f>
        <v>0</v>
      </c>
      <c r="F84">
        <f t="shared" si="39"/>
        <v>0</v>
      </c>
      <c r="G84">
        <f t="shared" ca="1" si="39"/>
        <v>-18.048829479974561</v>
      </c>
      <c r="H84">
        <f t="shared" ca="1" si="39"/>
        <v>-18.894118765825702</v>
      </c>
      <c r="I84">
        <f t="shared" ca="1" si="39"/>
        <v>-11.779461192944519</v>
      </c>
      <c r="J84">
        <f t="shared" ca="1" si="39"/>
        <v>21.475947687611118</v>
      </c>
      <c r="K84">
        <f t="shared" ca="1" si="39"/>
        <v>57.700296328465548</v>
      </c>
    </row>
    <row r="86" spans="1:11" ht="15" customHeight="1" x14ac:dyDescent="0.3">
      <c r="B86" s="16" t="s">
        <v>129</v>
      </c>
      <c r="D86">
        <f>C88</f>
        <v>0</v>
      </c>
      <c r="E86">
        <f t="shared" ref="E86:K86" ca="1" si="40">D88</f>
        <v>55.05990313535559</v>
      </c>
      <c r="F86">
        <f t="shared" ca="1" si="40"/>
        <v>112.28121975091632</v>
      </c>
      <c r="G86">
        <f t="shared" ca="1" si="40"/>
        <v>176.33712284590513</v>
      </c>
      <c r="H86">
        <f t="shared" ca="1" si="40"/>
        <v>176.33712284590513</v>
      </c>
      <c r="I86">
        <f t="shared" ca="1" si="40"/>
        <v>176.33712284590513</v>
      </c>
      <c r="J86">
        <f t="shared" ca="1" si="40"/>
        <v>176.33712284590513</v>
      </c>
      <c r="K86">
        <f t="shared" ca="1" si="40"/>
        <v>176.33712284590513</v>
      </c>
    </row>
    <row r="87" spans="1:11" ht="15" customHeight="1" x14ac:dyDescent="0.3">
      <c r="B87" s="16" t="s">
        <v>130</v>
      </c>
      <c r="D87">
        <f ca="1">D33</f>
        <v>55.05990313535559</v>
      </c>
      <c r="E87">
        <f t="shared" ref="E87:K87" ca="1" si="41">E33</f>
        <v>57.221316615560731</v>
      </c>
      <c r="F87">
        <f t="shared" ca="1" si="41"/>
        <v>64.055903094988807</v>
      </c>
      <c r="G87">
        <f t="shared" si="41"/>
        <v>0</v>
      </c>
      <c r="H87">
        <f t="shared" si="41"/>
        <v>0</v>
      </c>
      <c r="I87">
        <f t="shared" si="41"/>
        <v>0</v>
      </c>
      <c r="J87">
        <f t="shared" si="41"/>
        <v>0</v>
      </c>
      <c r="K87">
        <f t="shared" si="41"/>
        <v>0</v>
      </c>
    </row>
    <row r="88" spans="1:11" ht="15" customHeight="1" x14ac:dyDescent="0.3">
      <c r="B88" s="16" t="s">
        <v>131</v>
      </c>
      <c r="C88" s="61">
        <v>0</v>
      </c>
      <c r="D88">
        <f ca="1">SUM(D86:D87)</f>
        <v>55.05990313535559</v>
      </c>
      <c r="E88">
        <f t="shared" ref="E88:K88" ca="1" si="42">SUM(E86:E87)</f>
        <v>112.28121975091632</v>
      </c>
      <c r="F88">
        <f t="shared" ca="1" si="42"/>
        <v>176.33712284590513</v>
      </c>
      <c r="G88">
        <f t="shared" ca="1" si="42"/>
        <v>176.33712284590513</v>
      </c>
      <c r="H88">
        <f t="shared" ca="1" si="42"/>
        <v>176.33712284590513</v>
      </c>
      <c r="I88">
        <f t="shared" ca="1" si="42"/>
        <v>176.33712284590513</v>
      </c>
      <c r="J88">
        <f t="shared" ca="1" si="42"/>
        <v>176.33712284590513</v>
      </c>
      <c r="K88">
        <f t="shared" ca="1" si="42"/>
        <v>176.33712284590513</v>
      </c>
    </row>
    <row r="90" spans="1:11" ht="15" customHeight="1" x14ac:dyDescent="0.3">
      <c r="A90" s="15" t="s">
        <v>59</v>
      </c>
    </row>
    <row r="91" spans="1:11" ht="15" customHeight="1" x14ac:dyDescent="0.3">
      <c r="B91" s="16" t="s">
        <v>60</v>
      </c>
      <c r="D91">
        <f ca="1">D123</f>
        <v>-67.295437165434606</v>
      </c>
      <c r="E91">
        <f t="shared" ref="E91:K91" ca="1" si="43">E123</f>
        <v>-137.23260191778661</v>
      </c>
      <c r="F91">
        <f t="shared" ca="1" si="43"/>
        <v>-215.52315014499516</v>
      </c>
      <c r="G91">
        <f t="shared" ca="1" si="43"/>
        <v>-231.28522196133628</v>
      </c>
      <c r="H91">
        <f t="shared" ca="1" si="43"/>
        <v>-236.84375358355396</v>
      </c>
      <c r="I91">
        <f t="shared" ca="1" si="43"/>
        <v>-221.44233834703934</v>
      </c>
      <c r="J91">
        <f t="shared" ca="1" si="43"/>
        <v>-204.18692946648372</v>
      </c>
      <c r="K91">
        <f t="shared" ca="1" si="43"/>
        <v>-174.96258082562929</v>
      </c>
    </row>
    <row r="92" spans="1:11" ht="15" customHeight="1" x14ac:dyDescent="0.3">
      <c r="B92" s="16" t="s">
        <v>54</v>
      </c>
      <c r="D92">
        <f>D80</f>
        <v>0</v>
      </c>
      <c r="E92">
        <f t="shared" ref="E92:F92" si="44">E80</f>
        <v>0</v>
      </c>
      <c r="F92">
        <f t="shared" si="44"/>
        <v>10</v>
      </c>
      <c r="G92">
        <f t="shared" ref="G92:K92" si="45">G80</f>
        <v>20</v>
      </c>
      <c r="H92">
        <f t="shared" si="45"/>
        <v>40</v>
      </c>
      <c r="I92">
        <f t="shared" si="45"/>
        <v>50</v>
      </c>
      <c r="J92">
        <f t="shared" si="45"/>
        <v>60</v>
      </c>
      <c r="K92">
        <f t="shared" si="45"/>
        <v>64</v>
      </c>
    </row>
    <row r="93" spans="1:11" ht="15" customHeight="1" x14ac:dyDescent="0.3">
      <c r="B93" s="16" t="s">
        <v>61</v>
      </c>
      <c r="D93">
        <f>D56</f>
        <v>100</v>
      </c>
      <c r="E93">
        <f t="shared" ref="E93:F93" si="46">E56</f>
        <v>200</v>
      </c>
      <c r="F93">
        <f t="shared" si="46"/>
        <v>300</v>
      </c>
      <c r="G93">
        <f t="shared" ref="G93:K93" si="47">G56</f>
        <v>315</v>
      </c>
      <c r="H93">
        <f t="shared" si="47"/>
        <v>327</v>
      </c>
      <c r="I93">
        <f t="shared" si="47"/>
        <v>336</v>
      </c>
      <c r="J93">
        <f t="shared" si="47"/>
        <v>342</v>
      </c>
      <c r="K93">
        <f t="shared" si="47"/>
        <v>345</v>
      </c>
    </row>
    <row r="94" spans="1:11" ht="15" customHeight="1" x14ac:dyDescent="0.3">
      <c r="B94" s="16" t="s">
        <v>62</v>
      </c>
      <c r="D94">
        <f ca="1">D62</f>
        <v>22.355340300790211</v>
      </c>
      <c r="E94">
        <f t="shared" ref="E94:F94" ca="1" si="48">E62</f>
        <v>49.513821668702953</v>
      </c>
      <c r="F94">
        <f t="shared" ca="1" si="48"/>
        <v>81.860272990900313</v>
      </c>
      <c r="G94">
        <f t="shared" ref="G94:K94" ca="1" si="49">G62</f>
        <v>54.573515327266875</v>
      </c>
      <c r="H94">
        <f t="shared" ca="1" si="49"/>
        <v>27.286757663633438</v>
      </c>
      <c r="I94">
        <f t="shared" ca="1" si="49"/>
        <v>0</v>
      </c>
      <c r="J94">
        <f t="shared" ca="1" si="49"/>
        <v>0</v>
      </c>
      <c r="K94">
        <f t="shared" ca="1" si="49"/>
        <v>0</v>
      </c>
    </row>
    <row r="95" spans="1:11" ht="15" customHeight="1" x14ac:dyDescent="0.3">
      <c r="B95" s="16" t="s">
        <v>105</v>
      </c>
      <c r="D95">
        <f ca="1">SUM(D91:D94)</f>
        <v>55.059903135355604</v>
      </c>
      <c r="E95">
        <f t="shared" ref="E95:F95" ca="1" si="50">SUM(E91:E94)</f>
        <v>112.28121975091634</v>
      </c>
      <c r="F95">
        <f t="shared" ca="1" si="50"/>
        <v>176.33712284590516</v>
      </c>
      <c r="G95">
        <f t="shared" ref="G95" ca="1" si="51">SUM(G91:G94)</f>
        <v>158.2882933659306</v>
      </c>
      <c r="H95">
        <f t="shared" ref="H95" ca="1" si="52">SUM(H91:H94)</f>
        <v>157.44300408007948</v>
      </c>
      <c r="I95">
        <f t="shared" ref="I95" ca="1" si="53">SUM(I91:I94)</f>
        <v>164.55766165296066</v>
      </c>
      <c r="J95">
        <f t="shared" ref="J95" ca="1" si="54">SUM(J91:J94)</f>
        <v>197.81307053351628</v>
      </c>
      <c r="K95">
        <f t="shared" ref="K95" ca="1" si="55">SUM(K91:K94)</f>
        <v>234.03741917437071</v>
      </c>
    </row>
    <row r="97" spans="1:11" ht="15" customHeight="1" x14ac:dyDescent="0.3">
      <c r="B97" s="16" t="s">
        <v>63</v>
      </c>
    </row>
    <row r="98" spans="1:11" ht="15" customHeight="1" x14ac:dyDescent="0.3">
      <c r="B98" s="16" t="s">
        <v>102</v>
      </c>
    </row>
    <row r="99" spans="1:11" ht="15" customHeight="1" x14ac:dyDescent="0.3">
      <c r="B99" s="16" t="s">
        <v>64</v>
      </c>
      <c r="D99">
        <f ca="1">D88</f>
        <v>55.05990313535559</v>
      </c>
      <c r="E99">
        <f t="shared" ref="E99:F99" ca="1" si="56">E88</f>
        <v>112.28121975091632</v>
      </c>
      <c r="F99">
        <f t="shared" ca="1" si="56"/>
        <v>176.33712284590513</v>
      </c>
      <c r="G99">
        <f t="shared" ref="G99:K99" ca="1" si="57">G88</f>
        <v>176.33712284590513</v>
      </c>
      <c r="H99">
        <f t="shared" ca="1" si="57"/>
        <v>176.33712284590513</v>
      </c>
      <c r="I99">
        <f t="shared" ca="1" si="57"/>
        <v>176.33712284590513</v>
      </c>
      <c r="J99">
        <f t="shared" ca="1" si="57"/>
        <v>176.33712284590513</v>
      </c>
      <c r="K99">
        <f t="shared" ca="1" si="57"/>
        <v>176.33712284590513</v>
      </c>
    </row>
    <row r="100" spans="1:11" ht="15" customHeight="1" x14ac:dyDescent="0.3">
      <c r="B100" s="16" t="s">
        <v>65</v>
      </c>
      <c r="D100">
        <f>D84</f>
        <v>0</v>
      </c>
      <c r="E100">
        <f t="shared" ref="E100:F100" si="58">E84</f>
        <v>0</v>
      </c>
      <c r="F100">
        <f t="shared" si="58"/>
        <v>0</v>
      </c>
      <c r="G100">
        <f t="shared" ref="G100:K100" ca="1" si="59">G84</f>
        <v>-18.048829479974561</v>
      </c>
      <c r="H100">
        <f t="shared" ca="1" si="59"/>
        <v>-18.894118765825702</v>
      </c>
      <c r="I100">
        <f t="shared" ca="1" si="59"/>
        <v>-11.779461192944519</v>
      </c>
      <c r="J100">
        <f t="shared" ca="1" si="59"/>
        <v>21.475947687611118</v>
      </c>
      <c r="K100">
        <f t="shared" ca="1" si="59"/>
        <v>57.700296328465548</v>
      </c>
    </row>
    <row r="101" spans="1:11" ht="15" customHeight="1" x14ac:dyDescent="0.3">
      <c r="B101" s="16" t="s">
        <v>106</v>
      </c>
      <c r="D101">
        <f ca="1">SUM(D97:D100)</f>
        <v>55.05990313535559</v>
      </c>
      <c r="E101">
        <f t="shared" ref="E101:F101" ca="1" si="60">SUM(E97:E100)</f>
        <v>112.28121975091632</v>
      </c>
      <c r="F101">
        <f t="shared" ca="1" si="60"/>
        <v>176.33712284590513</v>
      </c>
      <c r="G101">
        <f t="shared" ref="G101" ca="1" si="61">SUM(G97:G100)</f>
        <v>158.28829336593057</v>
      </c>
      <c r="H101">
        <f t="shared" ref="H101" ca="1" si="62">SUM(H97:H100)</f>
        <v>157.44300408007942</v>
      </c>
      <c r="I101">
        <f t="shared" ref="I101" ca="1" si="63">SUM(I97:I100)</f>
        <v>164.5576616529606</v>
      </c>
      <c r="J101">
        <f t="shared" ref="J101" ca="1" si="64">SUM(J97:J100)</f>
        <v>197.81307053351625</v>
      </c>
      <c r="K101">
        <f t="shared" ref="K101" ca="1" si="65">SUM(K97:K100)</f>
        <v>234.03741917437068</v>
      </c>
    </row>
    <row r="103" spans="1:11" ht="15" customHeight="1" x14ac:dyDescent="0.3">
      <c r="B103" s="16" t="s">
        <v>72</v>
      </c>
      <c r="D103" s="64" t="str">
        <f ca="1">IF(ROUND(D95,2)=ROUND(D101,2),"OK",D95-D101)</f>
        <v>OK</v>
      </c>
      <c r="E103" s="64" t="str">
        <f t="shared" ref="E103:F103" ca="1" si="66">IF(ROUND(E95,2)=ROUND(E101,2),"OK",E95-E101)</f>
        <v>OK</v>
      </c>
      <c r="F103" s="64" t="str">
        <f t="shared" ca="1" si="66"/>
        <v>OK</v>
      </c>
      <c r="G103" s="64" t="str">
        <f t="shared" ref="G103:K103" ca="1" si="67">IF(ROUND(G95,2)=ROUND(G101,2),"OK",G95-G101)</f>
        <v>OK</v>
      </c>
      <c r="H103" s="64" t="str">
        <f t="shared" ca="1" si="67"/>
        <v>OK</v>
      </c>
      <c r="I103" s="64" t="str">
        <f t="shared" ca="1" si="67"/>
        <v>OK</v>
      </c>
      <c r="J103" s="64" t="str">
        <f t="shared" ca="1" si="67"/>
        <v>OK</v>
      </c>
      <c r="K103" s="64" t="str">
        <f t="shared" ca="1" si="67"/>
        <v>OK</v>
      </c>
    </row>
    <row r="105" spans="1:11" ht="15" customHeight="1" x14ac:dyDescent="0.3">
      <c r="A105" s="15" t="s">
        <v>67</v>
      </c>
    </row>
    <row r="106" spans="1:11" ht="15" customHeight="1" x14ac:dyDescent="0.3">
      <c r="B106" s="16" t="str">
        <f>B75</f>
        <v>Net income</v>
      </c>
      <c r="D106">
        <f>D75</f>
        <v>0</v>
      </c>
      <c r="E106">
        <f t="shared" ref="E106:K106" si="68">E75</f>
        <v>0</v>
      </c>
      <c r="F106">
        <f t="shared" si="68"/>
        <v>0</v>
      </c>
      <c r="G106">
        <f t="shared" ca="1" si="68"/>
        <v>-18.048829479974561</v>
      </c>
      <c r="H106">
        <f t="shared" ca="1" si="68"/>
        <v>-0.84528928585114171</v>
      </c>
      <c r="I106">
        <f t="shared" ca="1" si="68"/>
        <v>7.1146575728811836</v>
      </c>
      <c r="J106">
        <f t="shared" ca="1" si="68"/>
        <v>33.255408880555635</v>
      </c>
      <c r="K106">
        <f t="shared" ca="1" si="68"/>
        <v>36.22434864085443</v>
      </c>
    </row>
    <row r="107" spans="1:11" ht="15" customHeight="1" x14ac:dyDescent="0.3">
      <c r="B107" s="16" t="str">
        <f>B67</f>
        <v>Depreciation</v>
      </c>
      <c r="D107">
        <f>-D67</f>
        <v>0</v>
      </c>
      <c r="E107">
        <f t="shared" ref="E107:K107" si="69">-E67</f>
        <v>0</v>
      </c>
      <c r="F107">
        <f t="shared" si="69"/>
        <v>0</v>
      </c>
      <c r="G107">
        <f t="shared" si="69"/>
        <v>15</v>
      </c>
      <c r="H107">
        <f t="shared" si="69"/>
        <v>18</v>
      </c>
      <c r="I107">
        <f t="shared" si="69"/>
        <v>21</v>
      </c>
      <c r="J107">
        <f t="shared" si="69"/>
        <v>24</v>
      </c>
      <c r="K107">
        <f t="shared" si="69"/>
        <v>27</v>
      </c>
    </row>
    <row r="108" spans="1:11" ht="15" customHeight="1" x14ac:dyDescent="0.3">
      <c r="B108" s="16" t="str">
        <f>B68</f>
        <v>Amortization</v>
      </c>
      <c r="D108">
        <f>-D68</f>
        <v>0</v>
      </c>
      <c r="E108">
        <f t="shared" ref="E108:K108" si="70">-E68</f>
        <v>0</v>
      </c>
      <c r="F108">
        <f t="shared" si="70"/>
        <v>0</v>
      </c>
      <c r="G108">
        <f t="shared" ca="1" si="70"/>
        <v>27.286757663633438</v>
      </c>
      <c r="H108">
        <f t="shared" ca="1" si="70"/>
        <v>27.286757663633438</v>
      </c>
      <c r="I108">
        <f t="shared" ca="1" si="70"/>
        <v>27.286757663633438</v>
      </c>
      <c r="J108">
        <f t="shared" ca="1" si="70"/>
        <v>0</v>
      </c>
      <c r="K108">
        <f t="shared" ca="1" si="70"/>
        <v>0</v>
      </c>
    </row>
    <row r="109" spans="1:11" ht="15" customHeight="1" x14ac:dyDescent="0.3">
      <c r="B109" s="16" t="s">
        <v>134</v>
      </c>
      <c r="D109">
        <f>C80-D80</f>
        <v>0</v>
      </c>
      <c r="E109">
        <f t="shared" ref="E109:K109" si="71">D80-E80</f>
        <v>0</v>
      </c>
      <c r="F109">
        <f t="shared" si="71"/>
        <v>-10</v>
      </c>
      <c r="G109">
        <f t="shared" si="71"/>
        <v>-10</v>
      </c>
      <c r="H109">
        <f t="shared" si="71"/>
        <v>-20</v>
      </c>
      <c r="I109">
        <f t="shared" si="71"/>
        <v>-10</v>
      </c>
      <c r="J109">
        <f t="shared" si="71"/>
        <v>-10</v>
      </c>
      <c r="K109">
        <f t="shared" si="71"/>
        <v>-4</v>
      </c>
    </row>
    <row r="110" spans="1:11" ht="15" customHeight="1" x14ac:dyDescent="0.3">
      <c r="B110" s="16" t="s">
        <v>116</v>
      </c>
      <c r="D110">
        <f>SUM(D106:D109)</f>
        <v>0</v>
      </c>
      <c r="E110">
        <f t="shared" ref="E110:K110" si="72">SUM(E106:E109)</f>
        <v>0</v>
      </c>
      <c r="F110">
        <f t="shared" si="72"/>
        <v>-10</v>
      </c>
      <c r="G110">
        <f t="shared" ca="1" si="72"/>
        <v>14.237928183658877</v>
      </c>
      <c r="H110">
        <f t="shared" ca="1" si="72"/>
        <v>24.4414683777823</v>
      </c>
      <c r="I110">
        <f t="shared" ca="1" si="72"/>
        <v>45.401415236514623</v>
      </c>
      <c r="J110">
        <f t="shared" ca="1" si="72"/>
        <v>47.255408880555635</v>
      </c>
      <c r="K110">
        <f t="shared" ca="1" si="72"/>
        <v>59.22434864085443</v>
      </c>
    </row>
    <row r="112" spans="1:11" ht="15" customHeight="1" x14ac:dyDescent="0.3">
      <c r="B112" s="16" t="s">
        <v>135</v>
      </c>
      <c r="D112">
        <f>-D54</f>
        <v>-100</v>
      </c>
      <c r="E112">
        <f t="shared" ref="E112:K112" si="73">-E54</f>
        <v>-100</v>
      </c>
      <c r="F112">
        <f t="shared" si="73"/>
        <v>-100</v>
      </c>
      <c r="G112">
        <f t="shared" si="73"/>
        <v>-30</v>
      </c>
      <c r="H112">
        <f t="shared" si="73"/>
        <v>-30</v>
      </c>
      <c r="I112">
        <f t="shared" si="73"/>
        <v>-30</v>
      </c>
      <c r="J112">
        <f t="shared" si="73"/>
        <v>-30</v>
      </c>
      <c r="K112">
        <f t="shared" si="73"/>
        <v>-30</v>
      </c>
    </row>
    <row r="113" spans="1:11" ht="15" customHeight="1" x14ac:dyDescent="0.3">
      <c r="B113" s="16" t="s">
        <v>136</v>
      </c>
      <c r="D113">
        <f ca="1">-D60</f>
        <v>-22.355340300790211</v>
      </c>
      <c r="E113">
        <f t="shared" ref="E113:K113" ca="1" si="74">-E60</f>
        <v>-27.158481367912742</v>
      </c>
      <c r="F113">
        <f t="shared" ca="1" si="74"/>
        <v>-32.346451322197368</v>
      </c>
      <c r="G113">
        <f t="shared" si="74"/>
        <v>0</v>
      </c>
      <c r="H113">
        <f t="shared" si="74"/>
        <v>0</v>
      </c>
      <c r="I113">
        <f t="shared" si="74"/>
        <v>0</v>
      </c>
      <c r="J113">
        <f t="shared" si="74"/>
        <v>0</v>
      </c>
      <c r="K113">
        <f t="shared" si="74"/>
        <v>0</v>
      </c>
    </row>
    <row r="114" spans="1:11" ht="15" customHeight="1" x14ac:dyDescent="0.3">
      <c r="B114" s="16" t="s">
        <v>117</v>
      </c>
      <c r="D114">
        <f ca="1">SUM(D112:D113)</f>
        <v>-122.3553403007902</v>
      </c>
      <c r="E114">
        <f t="shared" ref="E114:K114" ca="1" si="75">SUM(E112:E113)</f>
        <v>-127.15848136791274</v>
      </c>
      <c r="F114">
        <f t="shared" ca="1" si="75"/>
        <v>-132.34645132219737</v>
      </c>
      <c r="G114">
        <f t="shared" si="75"/>
        <v>-30</v>
      </c>
      <c r="H114">
        <f t="shared" si="75"/>
        <v>-30</v>
      </c>
      <c r="I114">
        <f t="shared" si="75"/>
        <v>-30</v>
      </c>
      <c r="J114">
        <f t="shared" si="75"/>
        <v>-30</v>
      </c>
      <c r="K114">
        <f t="shared" si="75"/>
        <v>-30</v>
      </c>
    </row>
    <row r="116" spans="1:11" ht="15" customHeight="1" x14ac:dyDescent="0.3">
      <c r="B116" s="16" t="s">
        <v>73</v>
      </c>
      <c r="D116">
        <f>D97-C97</f>
        <v>0</v>
      </c>
      <c r="E116">
        <f t="shared" ref="E116:K116" si="76">E97-D97</f>
        <v>0</v>
      </c>
      <c r="F116">
        <f t="shared" si="76"/>
        <v>0</v>
      </c>
      <c r="G116">
        <f t="shared" si="76"/>
        <v>0</v>
      </c>
      <c r="H116">
        <f t="shared" si="76"/>
        <v>0</v>
      </c>
      <c r="I116">
        <f t="shared" si="76"/>
        <v>0</v>
      </c>
      <c r="J116">
        <f t="shared" si="76"/>
        <v>0</v>
      </c>
      <c r="K116">
        <f t="shared" si="76"/>
        <v>0</v>
      </c>
    </row>
    <row r="117" spans="1:11" ht="15" customHeight="1" x14ac:dyDescent="0.3">
      <c r="B117" s="16" t="s">
        <v>115</v>
      </c>
      <c r="D117">
        <f>D98-C98</f>
        <v>0</v>
      </c>
      <c r="E117">
        <f t="shared" ref="E117:K117" si="77">E98-D98</f>
        <v>0</v>
      </c>
      <c r="F117">
        <f t="shared" si="77"/>
        <v>0</v>
      </c>
      <c r="G117">
        <f t="shared" si="77"/>
        <v>0</v>
      </c>
      <c r="H117">
        <f t="shared" si="77"/>
        <v>0</v>
      </c>
      <c r="I117">
        <f t="shared" si="77"/>
        <v>0</v>
      </c>
      <c r="J117">
        <f t="shared" si="77"/>
        <v>0</v>
      </c>
      <c r="K117">
        <f t="shared" si="77"/>
        <v>0</v>
      </c>
    </row>
    <row r="118" spans="1:11" ht="15" customHeight="1" x14ac:dyDescent="0.3">
      <c r="B118" s="16" t="s">
        <v>76</v>
      </c>
      <c r="D118">
        <f ca="1">D99-C99</f>
        <v>55.05990313535559</v>
      </c>
      <c r="E118">
        <f t="shared" ref="E118:K118" ca="1" si="78">E99-D99</f>
        <v>57.221316615560731</v>
      </c>
      <c r="F118">
        <f t="shared" ca="1" si="78"/>
        <v>64.055903094988807</v>
      </c>
      <c r="G118">
        <f t="shared" ca="1" si="78"/>
        <v>0</v>
      </c>
      <c r="H118">
        <f t="shared" ca="1" si="78"/>
        <v>0</v>
      </c>
      <c r="I118">
        <f t="shared" ca="1" si="78"/>
        <v>0</v>
      </c>
      <c r="J118">
        <f t="shared" ca="1" si="78"/>
        <v>0</v>
      </c>
      <c r="K118">
        <f t="shared" ca="1" si="78"/>
        <v>0</v>
      </c>
    </row>
    <row r="119" spans="1:11" ht="15" customHeight="1" x14ac:dyDescent="0.3">
      <c r="B119" s="16" t="s">
        <v>118</v>
      </c>
      <c r="D119">
        <f ca="1">SUM(D116:D118)</f>
        <v>55.05990313535559</v>
      </c>
      <c r="E119">
        <f t="shared" ref="E119:K119" ca="1" si="79">SUM(E116:E118)</f>
        <v>57.221316615560731</v>
      </c>
      <c r="F119">
        <f t="shared" ca="1" si="79"/>
        <v>64.055903094988807</v>
      </c>
      <c r="G119">
        <f t="shared" ca="1" si="79"/>
        <v>0</v>
      </c>
      <c r="H119">
        <f t="shared" ca="1" si="79"/>
        <v>0</v>
      </c>
      <c r="I119">
        <f t="shared" ca="1" si="79"/>
        <v>0</v>
      </c>
      <c r="J119">
        <f t="shared" ca="1" si="79"/>
        <v>0</v>
      </c>
      <c r="K119">
        <f t="shared" ca="1" si="79"/>
        <v>0</v>
      </c>
    </row>
    <row r="121" spans="1:11" ht="15" customHeight="1" x14ac:dyDescent="0.3">
      <c r="B121" s="16" t="s">
        <v>70</v>
      </c>
      <c r="D121">
        <f>C123</f>
        <v>0</v>
      </c>
      <c r="E121">
        <f t="shared" ref="E121:K121" ca="1" si="80">D123</f>
        <v>-67.295437165434606</v>
      </c>
      <c r="F121">
        <f t="shared" ca="1" si="80"/>
        <v>-137.23260191778661</v>
      </c>
      <c r="G121">
        <f t="shared" ca="1" si="80"/>
        <v>-215.52315014499516</v>
      </c>
      <c r="H121">
        <f t="shared" ca="1" si="80"/>
        <v>-231.28522196133628</v>
      </c>
      <c r="I121">
        <f t="shared" ca="1" si="80"/>
        <v>-236.84375358355396</v>
      </c>
      <c r="J121">
        <f t="shared" ca="1" si="80"/>
        <v>-221.44233834703934</v>
      </c>
      <c r="K121">
        <f t="shared" ca="1" si="80"/>
        <v>-204.18692946648372</v>
      </c>
    </row>
    <row r="122" spans="1:11" ht="15" customHeight="1" x14ac:dyDescent="0.3">
      <c r="B122" s="16" t="s">
        <v>71</v>
      </c>
      <c r="D122">
        <f ca="1">D110+D114+D119</f>
        <v>-67.295437165434606</v>
      </c>
      <c r="E122">
        <f t="shared" ref="E122:K122" ca="1" si="81">E110+E114+E119</f>
        <v>-69.937164752352004</v>
      </c>
      <c r="F122">
        <f t="shared" ca="1" si="81"/>
        <v>-78.290548227208561</v>
      </c>
      <c r="G122">
        <f t="shared" ca="1" si="81"/>
        <v>-15.762071816341123</v>
      </c>
      <c r="H122">
        <f t="shared" ca="1" si="81"/>
        <v>-5.5585316222176999</v>
      </c>
      <c r="I122">
        <f t="shared" ca="1" si="81"/>
        <v>15.401415236514623</v>
      </c>
      <c r="J122">
        <f t="shared" ca="1" si="81"/>
        <v>17.255408880555635</v>
      </c>
      <c r="K122">
        <f t="shared" ca="1" si="81"/>
        <v>29.22434864085443</v>
      </c>
    </row>
    <row r="123" spans="1:11" ht="15" customHeight="1" x14ac:dyDescent="0.3">
      <c r="B123" s="16" t="s">
        <v>119</v>
      </c>
      <c r="C123" s="61">
        <v>0</v>
      </c>
      <c r="D123">
        <f ca="1">SUM(D121:D122)</f>
        <v>-67.295437165434606</v>
      </c>
      <c r="E123">
        <f t="shared" ref="E123:K123" ca="1" si="82">SUM(E121:E122)</f>
        <v>-137.23260191778661</v>
      </c>
      <c r="F123">
        <f t="shared" ca="1" si="82"/>
        <v>-215.52315014499516</v>
      </c>
      <c r="G123">
        <f t="shared" ca="1" si="82"/>
        <v>-231.28522196133628</v>
      </c>
      <c r="H123">
        <f t="shared" ca="1" si="82"/>
        <v>-236.84375358355396</v>
      </c>
      <c r="I123">
        <f t="shared" ca="1" si="82"/>
        <v>-221.44233834703934</v>
      </c>
      <c r="J123">
        <f t="shared" ca="1" si="82"/>
        <v>-204.18692946648372</v>
      </c>
      <c r="K123">
        <f t="shared" ca="1" si="82"/>
        <v>-174.96258082562929</v>
      </c>
    </row>
    <row r="125" spans="1:11" ht="15" customHeight="1" x14ac:dyDescent="0.3">
      <c r="A125" s="15" t="s">
        <v>120</v>
      </c>
    </row>
    <row r="126" spans="1:11" ht="15" customHeight="1" x14ac:dyDescent="0.3">
      <c r="B126" s="16" t="s">
        <v>143</v>
      </c>
      <c r="D126">
        <f>D69-D67-D68</f>
        <v>0</v>
      </c>
      <c r="E126">
        <f t="shared" ref="E126:K126" si="83">E69-E67-E68</f>
        <v>0</v>
      </c>
      <c r="F126">
        <f t="shared" si="83"/>
        <v>0</v>
      </c>
      <c r="G126">
        <f t="shared" ca="1" si="83"/>
        <v>30</v>
      </c>
      <c r="H126">
        <f t="shared" ca="1" si="83"/>
        <v>60</v>
      </c>
      <c r="I126">
        <f t="shared" ca="1" si="83"/>
        <v>75</v>
      </c>
      <c r="J126">
        <f t="shared" ca="1" si="83"/>
        <v>90</v>
      </c>
      <c r="K126">
        <f t="shared" ca="1" si="83"/>
        <v>96</v>
      </c>
    </row>
    <row r="127" spans="1:11" ht="15" customHeight="1" x14ac:dyDescent="0.3">
      <c r="B127" s="16" t="s">
        <v>58</v>
      </c>
      <c r="D127">
        <f>D74</f>
        <v>0</v>
      </c>
      <c r="E127">
        <f t="shared" ref="E127:K127" si="84">E74</f>
        <v>0</v>
      </c>
      <c r="F127">
        <f t="shared" si="84"/>
        <v>0</v>
      </c>
      <c r="G127">
        <f t="shared" ca="1" si="84"/>
        <v>9.7186004892170708</v>
      </c>
      <c r="H127">
        <f t="shared" ca="1" si="84"/>
        <v>0.45515576930446089</v>
      </c>
      <c r="I127">
        <f t="shared" ca="1" si="84"/>
        <v>-3.830969462320637</v>
      </c>
      <c r="J127">
        <f t="shared" ca="1" si="84"/>
        <v>-17.906758627991493</v>
      </c>
      <c r="K127">
        <f t="shared" ca="1" si="84"/>
        <v>-19.505418498921614</v>
      </c>
    </row>
    <row r="128" spans="1:11" ht="15" customHeight="1" x14ac:dyDescent="0.3">
      <c r="B128" s="16" t="str">
        <f>B109</f>
        <v>(Inc) dec in operating working capital</v>
      </c>
      <c r="D128">
        <f>D109</f>
        <v>0</v>
      </c>
      <c r="E128">
        <f t="shared" ref="E128:K128" si="85">E109</f>
        <v>0</v>
      </c>
      <c r="F128">
        <f t="shared" si="85"/>
        <v>-10</v>
      </c>
      <c r="G128">
        <f t="shared" si="85"/>
        <v>-10</v>
      </c>
      <c r="H128">
        <f t="shared" si="85"/>
        <v>-20</v>
      </c>
      <c r="I128">
        <f t="shared" si="85"/>
        <v>-10</v>
      </c>
      <c r="J128">
        <f t="shared" si="85"/>
        <v>-10</v>
      </c>
      <c r="K128">
        <f t="shared" si="85"/>
        <v>-4</v>
      </c>
    </row>
    <row r="129" spans="2:14" ht="15" customHeight="1" x14ac:dyDescent="0.3">
      <c r="B129" s="16" t="str">
        <f>B114</f>
        <v>Cash flow from investing activities</v>
      </c>
      <c r="D129">
        <f ca="1">D114</f>
        <v>-122.3553403007902</v>
      </c>
      <c r="E129">
        <f t="shared" ref="E129:K129" ca="1" si="86">E114</f>
        <v>-127.15848136791274</v>
      </c>
      <c r="F129">
        <f t="shared" ca="1" si="86"/>
        <v>-132.34645132219737</v>
      </c>
      <c r="G129">
        <f t="shared" si="86"/>
        <v>-30</v>
      </c>
      <c r="H129">
        <f t="shared" si="86"/>
        <v>-30</v>
      </c>
      <c r="I129">
        <f t="shared" si="86"/>
        <v>-30</v>
      </c>
      <c r="J129">
        <f t="shared" si="86"/>
        <v>-30</v>
      </c>
      <c r="K129">
        <f t="shared" si="86"/>
        <v>-30</v>
      </c>
    </row>
    <row r="130" spans="2:14" ht="15" customHeight="1" x14ac:dyDescent="0.3">
      <c r="B130" s="16" t="str">
        <f>B118</f>
        <v>Common stock issuance</v>
      </c>
      <c r="D130">
        <f ca="1">D118</f>
        <v>55.05990313535559</v>
      </c>
      <c r="E130">
        <f t="shared" ref="E130:K130" ca="1" si="87">E118</f>
        <v>57.221316615560731</v>
      </c>
      <c r="F130">
        <f t="shared" ca="1" si="87"/>
        <v>64.055903094988807</v>
      </c>
      <c r="G130">
        <f t="shared" ca="1" si="87"/>
        <v>0</v>
      </c>
      <c r="H130">
        <f t="shared" ca="1" si="87"/>
        <v>0</v>
      </c>
      <c r="I130">
        <f t="shared" ca="1" si="87"/>
        <v>0</v>
      </c>
      <c r="J130">
        <f t="shared" ca="1" si="87"/>
        <v>0</v>
      </c>
      <c r="K130">
        <f t="shared" ca="1" si="87"/>
        <v>0</v>
      </c>
    </row>
    <row r="131" spans="2:14" ht="15" customHeight="1" x14ac:dyDescent="0.3">
      <c r="B131" s="16" t="s">
        <v>142</v>
      </c>
      <c r="D131">
        <f ca="1">SUM(D126:D130)</f>
        <v>-67.295437165434606</v>
      </c>
      <c r="E131">
        <f t="shared" ref="E131:K131" ca="1" si="88">SUM(E126:E130)</f>
        <v>-69.937164752352004</v>
      </c>
      <c r="F131">
        <f t="shared" ca="1" si="88"/>
        <v>-78.290548227208561</v>
      </c>
      <c r="G131">
        <f t="shared" ca="1" si="88"/>
        <v>-0.28139951078293279</v>
      </c>
      <c r="H131">
        <f t="shared" ca="1" si="88"/>
        <v>10.455155769304461</v>
      </c>
      <c r="I131">
        <f t="shared" ca="1" si="88"/>
        <v>31.169030537679362</v>
      </c>
      <c r="J131">
        <f t="shared" ca="1" si="88"/>
        <v>32.093241372008507</v>
      </c>
      <c r="K131">
        <f t="shared" ca="1" si="88"/>
        <v>42.494581501078386</v>
      </c>
    </row>
    <row r="133" spans="2:14" ht="15" customHeight="1" x14ac:dyDescent="0.3">
      <c r="B133" s="16" t="s">
        <v>57</v>
      </c>
      <c r="D133">
        <f>D71</f>
        <v>0</v>
      </c>
      <c r="E133">
        <f t="shared" ref="E133:K133" si="89">E71</f>
        <v>0</v>
      </c>
      <c r="F133">
        <f t="shared" si="89"/>
        <v>0</v>
      </c>
      <c r="G133">
        <f t="shared" ca="1" si="89"/>
        <v>-15.480672305558194</v>
      </c>
      <c r="H133">
        <f t="shared" ca="1" si="89"/>
        <v>-16.013687391522165</v>
      </c>
      <c r="I133">
        <f t="shared" ca="1" si="89"/>
        <v>-15.767615301164742</v>
      </c>
      <c r="J133">
        <f t="shared" ca="1" si="89"/>
        <v>-14.83783249145287</v>
      </c>
      <c r="K133">
        <f t="shared" ca="1" si="89"/>
        <v>-13.27023286022396</v>
      </c>
      <c r="L133" s="16"/>
      <c r="M133" s="16"/>
      <c r="N133" s="16"/>
    </row>
    <row r="134" spans="2:14" ht="15" customHeight="1" x14ac:dyDescent="0.3">
      <c r="B134" s="16" t="s">
        <v>111</v>
      </c>
      <c r="D134">
        <f ca="1">D32</f>
        <v>67.29543716543462</v>
      </c>
      <c r="E134">
        <f t="shared" ref="E134:K134" ca="1" si="90">E32</f>
        <v>69.937164752352018</v>
      </c>
      <c r="F134">
        <f t="shared" ca="1" si="90"/>
        <v>78.290548227208561</v>
      </c>
      <c r="G134">
        <f t="shared" si="90"/>
        <v>0</v>
      </c>
      <c r="H134">
        <f t="shared" si="90"/>
        <v>0</v>
      </c>
      <c r="I134">
        <f t="shared" si="90"/>
        <v>0</v>
      </c>
      <c r="J134">
        <f t="shared" si="90"/>
        <v>0</v>
      </c>
      <c r="K134">
        <f t="shared" si="90"/>
        <v>0</v>
      </c>
    </row>
    <row r="135" spans="2:14" ht="15" customHeight="1" x14ac:dyDescent="0.3">
      <c r="B135" s="16" t="s">
        <v>109</v>
      </c>
      <c r="D135">
        <f ca="1">SUM(D131,D133:D134)</f>
        <v>0</v>
      </c>
      <c r="E135">
        <f t="shared" ref="E135:K135" ca="1" si="91">SUM(E131,E133:E134)</f>
        <v>0</v>
      </c>
      <c r="F135">
        <f t="shared" ca="1" si="91"/>
        <v>0</v>
      </c>
      <c r="G135">
        <f t="shared" ca="1" si="91"/>
        <v>-15.762071816341127</v>
      </c>
      <c r="H135">
        <f t="shared" ca="1" si="91"/>
        <v>-5.5585316222177035</v>
      </c>
      <c r="I135">
        <f t="shared" ca="1" si="91"/>
        <v>15.40141523651462</v>
      </c>
      <c r="J135">
        <f t="shared" ca="1" si="91"/>
        <v>17.255408880555635</v>
      </c>
      <c r="K135">
        <f t="shared" ca="1" si="91"/>
        <v>29.224348640854426</v>
      </c>
    </row>
    <row r="137" spans="2:14" ht="15" customHeight="1" x14ac:dyDescent="0.3">
      <c r="B137" s="16" t="s">
        <v>74</v>
      </c>
      <c r="D137">
        <f>C139</f>
        <v>0</v>
      </c>
      <c r="E137">
        <f t="shared" ref="E137:K137" ca="1" si="92">D139</f>
        <v>0</v>
      </c>
      <c r="F137">
        <f t="shared" ca="1" si="92"/>
        <v>0</v>
      </c>
      <c r="G137">
        <f t="shared" ca="1" si="92"/>
        <v>0</v>
      </c>
      <c r="H137">
        <f t="shared" ca="1" si="92"/>
        <v>15.762071816341127</v>
      </c>
      <c r="I137">
        <f t="shared" ca="1" si="92"/>
        <v>21.32060343855883</v>
      </c>
      <c r="J137">
        <f t="shared" ca="1" si="92"/>
        <v>5.9191882020442108</v>
      </c>
      <c r="K137">
        <f t="shared" ca="1" si="92"/>
        <v>0</v>
      </c>
    </row>
    <row r="138" spans="2:14" ht="15" customHeight="1" x14ac:dyDescent="0.3">
      <c r="B138" s="16" t="s">
        <v>75</v>
      </c>
      <c r="D138">
        <f ca="1">-MIN(D135,D137)</f>
        <v>0</v>
      </c>
      <c r="E138">
        <f t="shared" ref="E138:K138" ca="1" si="93">-MIN(E135,E137)</f>
        <v>0</v>
      </c>
      <c r="F138">
        <f t="shared" ca="1" si="93"/>
        <v>0</v>
      </c>
      <c r="G138">
        <f t="shared" ca="1" si="93"/>
        <v>15.762071816341127</v>
      </c>
      <c r="H138">
        <f t="shared" ca="1" si="93"/>
        <v>5.5585316222177035</v>
      </c>
      <c r="I138">
        <f t="shared" ca="1" si="93"/>
        <v>-15.40141523651462</v>
      </c>
      <c r="J138">
        <f t="shared" ca="1" si="93"/>
        <v>-5.9191882020442108</v>
      </c>
      <c r="K138">
        <f t="shared" ca="1" si="93"/>
        <v>0</v>
      </c>
    </row>
    <row r="139" spans="2:14" ht="15" customHeight="1" x14ac:dyDescent="0.3">
      <c r="B139" s="16" t="s">
        <v>110</v>
      </c>
      <c r="C139" s="61">
        <v>0</v>
      </c>
      <c r="D139">
        <f ca="1">SUM(D137:D138)</f>
        <v>0</v>
      </c>
      <c r="E139">
        <f t="shared" ref="E139:K139" ca="1" si="94">SUM(E137:E138)</f>
        <v>0</v>
      </c>
      <c r="F139">
        <f t="shared" ca="1" si="94"/>
        <v>0</v>
      </c>
      <c r="G139">
        <f t="shared" ca="1" si="94"/>
        <v>15.762071816341127</v>
      </c>
      <c r="H139">
        <f t="shared" ca="1" si="94"/>
        <v>21.32060343855883</v>
      </c>
      <c r="I139">
        <f t="shared" ca="1" si="94"/>
        <v>5.9191882020442108</v>
      </c>
      <c r="J139">
        <f t="shared" ca="1" si="94"/>
        <v>0</v>
      </c>
      <c r="K139">
        <f t="shared" ca="1" si="94"/>
        <v>0</v>
      </c>
    </row>
    <row r="141" spans="2:14" ht="15" customHeight="1" x14ac:dyDescent="0.3">
      <c r="B141" s="16" t="s">
        <v>112</v>
      </c>
      <c r="D141">
        <f ca="1">D135+D138</f>
        <v>0</v>
      </c>
      <c r="E141">
        <f t="shared" ref="E141:K141" ca="1" si="95">E135+E138</f>
        <v>0</v>
      </c>
      <c r="F141">
        <f t="shared" ca="1" si="95"/>
        <v>0</v>
      </c>
      <c r="G141">
        <f t="shared" ca="1" si="95"/>
        <v>0</v>
      </c>
      <c r="H141">
        <f t="shared" ca="1" si="95"/>
        <v>0</v>
      </c>
      <c r="I141">
        <f t="shared" ca="1" si="95"/>
        <v>0</v>
      </c>
      <c r="J141">
        <f t="shared" ca="1" si="95"/>
        <v>11.336220678511424</v>
      </c>
      <c r="K141">
        <f t="shared" ca="1" si="95"/>
        <v>29.224348640854426</v>
      </c>
    </row>
    <row r="143" spans="2:14" ht="15" customHeight="1" x14ac:dyDescent="0.3">
      <c r="B143" s="16" t="s">
        <v>113</v>
      </c>
      <c r="D143">
        <f>C146</f>
        <v>0</v>
      </c>
      <c r="E143">
        <f t="shared" ref="E143:K143" ca="1" si="96">D146</f>
        <v>67.29543716543462</v>
      </c>
      <c r="F143">
        <f t="shared" ca="1" si="96"/>
        <v>137.23260191778664</v>
      </c>
      <c r="G143">
        <f t="shared" ca="1" si="96"/>
        <v>215.52315014499521</v>
      </c>
      <c r="H143">
        <f t="shared" ca="1" si="96"/>
        <v>215.52315014499521</v>
      </c>
      <c r="I143">
        <f t="shared" ca="1" si="96"/>
        <v>215.52315014499521</v>
      </c>
      <c r="J143">
        <f t="shared" ca="1" si="96"/>
        <v>215.52315014499521</v>
      </c>
      <c r="K143">
        <f t="shared" ca="1" si="96"/>
        <v>204.18692946648378</v>
      </c>
    </row>
    <row r="144" spans="2:14" ht="15" customHeight="1" x14ac:dyDescent="0.3">
      <c r="B144" s="16" t="s">
        <v>55</v>
      </c>
      <c r="D144">
        <f ca="1">D134</f>
        <v>67.29543716543462</v>
      </c>
      <c r="E144">
        <f t="shared" ref="E144:K144" ca="1" si="97">E134</f>
        <v>69.937164752352018</v>
      </c>
      <c r="F144">
        <f t="shared" ca="1" si="97"/>
        <v>78.290548227208561</v>
      </c>
      <c r="G144">
        <f t="shared" si="97"/>
        <v>0</v>
      </c>
      <c r="H144">
        <f t="shared" si="97"/>
        <v>0</v>
      </c>
      <c r="I144">
        <f t="shared" si="97"/>
        <v>0</v>
      </c>
      <c r="J144">
        <f t="shared" si="97"/>
        <v>0</v>
      </c>
      <c r="K144">
        <f t="shared" si="97"/>
        <v>0</v>
      </c>
    </row>
    <row r="145" spans="1:11" ht="15" customHeight="1" x14ac:dyDescent="0.3">
      <c r="B145" s="16" t="s">
        <v>56</v>
      </c>
      <c r="D145">
        <f ca="1">-MIN(D141,D143)</f>
        <v>0</v>
      </c>
      <c r="E145">
        <f t="shared" ref="E145:K145" ca="1" si="98">-MIN(E141,E143)</f>
        <v>0</v>
      </c>
      <c r="F145">
        <f t="shared" ca="1" si="98"/>
        <v>0</v>
      </c>
      <c r="G145">
        <f t="shared" ca="1" si="98"/>
        <v>0</v>
      </c>
      <c r="H145">
        <f t="shared" ca="1" si="98"/>
        <v>0</v>
      </c>
      <c r="I145">
        <f t="shared" ca="1" si="98"/>
        <v>0</v>
      </c>
      <c r="J145">
        <f t="shared" ca="1" si="98"/>
        <v>-11.336220678511424</v>
      </c>
      <c r="K145">
        <f t="shared" ca="1" si="98"/>
        <v>-29.224348640854426</v>
      </c>
    </row>
    <row r="146" spans="1:11" ht="15" customHeight="1" x14ac:dyDescent="0.3">
      <c r="B146" s="16" t="s">
        <v>114</v>
      </c>
      <c r="C146" s="61">
        <v>0</v>
      </c>
      <c r="D146">
        <f ca="1">SUM(D143:D145)</f>
        <v>67.29543716543462</v>
      </c>
      <c r="E146">
        <f t="shared" ref="E146:K146" ca="1" si="99">SUM(E143:E145)</f>
        <v>137.23260191778664</v>
      </c>
      <c r="F146">
        <f t="shared" ca="1" si="99"/>
        <v>215.52315014499521</v>
      </c>
      <c r="G146">
        <f t="shared" ca="1" si="99"/>
        <v>215.52315014499521</v>
      </c>
      <c r="H146">
        <f t="shared" ca="1" si="99"/>
        <v>215.52315014499521</v>
      </c>
      <c r="I146">
        <f t="shared" ca="1" si="99"/>
        <v>215.52315014499521</v>
      </c>
      <c r="J146">
        <f t="shared" ca="1" si="99"/>
        <v>204.18692946648378</v>
      </c>
      <c r="K146">
        <f t="shared" ca="1" si="99"/>
        <v>174.96258082562935</v>
      </c>
    </row>
    <row r="148" spans="1:11" ht="15" customHeight="1" x14ac:dyDescent="0.3">
      <c r="B148" s="16" t="s">
        <v>123</v>
      </c>
      <c r="D148">
        <f ca="1">D8*AVERAGE(C139:D139)</f>
        <v>0</v>
      </c>
      <c r="E148">
        <f t="shared" ref="E148:K148" ca="1" si="100">E8*AVERAGE(D139:E139)</f>
        <v>0</v>
      </c>
      <c r="F148">
        <f t="shared" ca="1" si="100"/>
        <v>0</v>
      </c>
      <c r="G148">
        <f t="shared" ca="1" si="100"/>
        <v>-0.39405179540852819</v>
      </c>
      <c r="H148">
        <f t="shared" ca="1" si="100"/>
        <v>-0.92706688137249893</v>
      </c>
      <c r="I148">
        <f t="shared" ca="1" si="100"/>
        <v>-0.6809947910150761</v>
      </c>
      <c r="J148">
        <f t="shared" ca="1" si="100"/>
        <v>-0.14797970505110528</v>
      </c>
      <c r="K148">
        <f t="shared" ca="1" si="100"/>
        <v>0</v>
      </c>
    </row>
    <row r="149" spans="1:11" ht="15" customHeight="1" x14ac:dyDescent="0.3">
      <c r="B149" s="16" t="s">
        <v>124</v>
      </c>
      <c r="D149">
        <f ca="1">D9*AVERAGE(C146:D146)</f>
        <v>-2.3553403007902118</v>
      </c>
      <c r="E149">
        <f t="shared" ref="E149:K149" ca="1" si="101">E9*AVERAGE(D146:E146)</f>
        <v>-7.1584813679127439</v>
      </c>
      <c r="F149">
        <f t="shared" ca="1" si="101"/>
        <v>-12.346451322197368</v>
      </c>
      <c r="G149">
        <f t="shared" ca="1" si="101"/>
        <v>-15.086620510149666</v>
      </c>
      <c r="H149">
        <f t="shared" ca="1" si="101"/>
        <v>-15.086620510149666</v>
      </c>
      <c r="I149">
        <f t="shared" ca="1" si="101"/>
        <v>-15.086620510149666</v>
      </c>
      <c r="J149">
        <f t="shared" ca="1" si="101"/>
        <v>-14.689852786401765</v>
      </c>
      <c r="K149">
        <f t="shared" ca="1" si="101"/>
        <v>-13.27023286022396</v>
      </c>
    </row>
    <row r="150" spans="1:11" ht="15" customHeight="1" x14ac:dyDescent="0.3">
      <c r="B150" s="16" t="s">
        <v>125</v>
      </c>
      <c r="D150">
        <f ca="1">SUM(D148:D149)</f>
        <v>-2.3553403007902118</v>
      </c>
      <c r="E150">
        <f t="shared" ref="E150:K150" ca="1" si="102">SUM(E148:E149)</f>
        <v>-7.1584813679127439</v>
      </c>
      <c r="F150">
        <f t="shared" ca="1" si="102"/>
        <v>-12.346451322197368</v>
      </c>
      <c r="G150">
        <f t="shared" ca="1" si="102"/>
        <v>-15.480672305558194</v>
      </c>
      <c r="H150">
        <f t="shared" ca="1" si="102"/>
        <v>-16.013687391522165</v>
      </c>
      <c r="I150">
        <f t="shared" ca="1" si="102"/>
        <v>-15.767615301164742</v>
      </c>
      <c r="J150">
        <f t="shared" ca="1" si="102"/>
        <v>-14.83783249145287</v>
      </c>
      <c r="K150">
        <f t="shared" ca="1" si="102"/>
        <v>-13.27023286022396</v>
      </c>
    </row>
    <row r="152" spans="1:11" ht="15" customHeight="1" x14ac:dyDescent="0.3">
      <c r="A152" s="15" t="s">
        <v>139</v>
      </c>
    </row>
    <row r="153" spans="1:11" ht="15" customHeight="1" x14ac:dyDescent="0.3">
      <c r="B153" s="16" t="s">
        <v>140</v>
      </c>
      <c r="G153" s="65"/>
      <c r="H153" s="65"/>
      <c r="I153" s="65"/>
      <c r="J153" s="65"/>
    </row>
    <row r="154" spans="1:11" ht="15" customHeight="1" x14ac:dyDescent="0.3">
      <c r="B154" s="16" t="s">
        <v>132</v>
      </c>
      <c r="C154" s="63"/>
    </row>
  </sheetData>
  <printOptions headings="1" gridLines="1"/>
  <pageMargins left="0.70866141732283472" right="0.70866141732283472" top="0.74803149606299213" bottom="0.74803149606299213" header="0.31496062992125984" footer="0.31496062992125984"/>
  <pageSetup paperSize="9" scale="96" fitToHeight="6" orientation="landscape" r:id="rId1"/>
  <headerFooter>
    <oddHeader xml:space="preserve">&amp;R&amp;10&amp;F 
&amp;A
</oddHeader>
    <oddFooter>&amp;L&amp;10© 2016&amp;C&amp;10Page &amp;P of &amp;N&amp;R&amp;G</oddFooter>
  </headerFooter>
  <legacy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3" ma:contentTypeDescription="Create a new document." ma:contentTypeScope="" ma:versionID="91a2337fa3e469389372e0f8f3ebfbff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997a15627981ecf1ec0c7ac2787440f4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Props1.xml><?xml version="1.0" encoding="utf-8"?>
<ds:datastoreItem xmlns:ds="http://schemas.openxmlformats.org/officeDocument/2006/customXml" ds:itemID="{1301ED71-97EB-4BE7-B26C-8CAE0B98A349}"/>
</file>

<file path=customXml/itemProps2.xml><?xml version="1.0" encoding="utf-8"?>
<ds:datastoreItem xmlns:ds="http://schemas.openxmlformats.org/officeDocument/2006/customXml" ds:itemID="{9B5D0D31-83DA-4888-8EBB-159269CA3A75}"/>
</file>

<file path=customXml/itemProps3.xml><?xml version="1.0" encoding="utf-8"?>
<ds:datastoreItem xmlns:ds="http://schemas.openxmlformats.org/officeDocument/2006/customXml" ds:itemID="{99EE92AB-0011-4D56-BB13-7E6FA70DD37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Welcome</vt:lpstr>
      <vt:lpstr>Info</vt:lpstr>
      <vt:lpstr>Project Finance simple model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Alastair Matchett</dc:creator>
  <cp:lastModifiedBy>FE</cp:lastModifiedBy>
  <cp:lastPrinted>2019-03-07T11:13:09Z</cp:lastPrinted>
  <dcterms:created xsi:type="dcterms:W3CDTF">2016-02-03T14:06:14Z</dcterms:created>
  <dcterms:modified xsi:type="dcterms:W3CDTF">2019-03-26T17:33:28Z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</Properties>
</file>