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430"/>
  <workbookPr/>
  <mc:AlternateContent xmlns:mc="http://schemas.openxmlformats.org/markup-compatibility/2006">
    <mc:Choice Requires="x15">
      <x15ac:absPath xmlns:x15ac="http://schemas.microsoft.com/office/spreadsheetml/2010/11/ac" url="G:\My Drive\Gerard's\Non C\Material - Create Proof Glitch\Elearn\7030 Synergy Analysis\4 Estimating Annual Synergies Using Past Transactions - Workout 1 Calculating Synergies\"/>
    </mc:Choice>
  </mc:AlternateContent>
  <xr:revisionPtr revIDLastSave="0" documentId="13_ncr:1_{00B50061-22DA-489B-9A68-883F691EB2BF}" xr6:coauthVersionLast="47" xr6:coauthVersionMax="47" xr10:uidLastSave="{00000000-0000-0000-0000-000000000000}"/>
  <bookViews>
    <workbookView xWindow="1103" yWindow="1830" windowWidth="15300" windowHeight="8025" xr2:uid="{00000000-000D-0000-FFFF-FFFF00000000}"/>
  </bookViews>
  <sheets>
    <sheet name="Welcome" sheetId="1" r:id="rId1"/>
    <sheet name="Info" sheetId="6" r:id="rId2"/>
    <sheet name="Transaction comparables" sheetId="11" r:id="rId3"/>
    <sheet name="Synergy analysis" sheetId="12" r:id="rId4"/>
  </sheets>
  <externalReferences>
    <externalReference r:id="rId5"/>
  </externalReferences>
  <definedNames>
    <definedName name="_xlnm._FilterDatabase" localSheetId="2" hidden="1">'Transaction comparables'!$B$5:$U$38</definedName>
    <definedName name="date">[1]Info!$N$7</definedName>
    <definedName name="IQ_DNTM" hidden="1">700000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LATESTK" hidden="1">1000</definedName>
    <definedName name="IQ_LATESTQ" hidden="1">500</definedName>
    <definedName name="IQ_LTMMONTH" hidden="1">120000</definedName>
    <definedName name="IQ_MTD" hidden="1">800000</definedName>
    <definedName name="IQ_NAMES_REVISION_DATE_" hidden="1">"01/29/2016 15:32:18"</definedName>
    <definedName name="IQ_QTD" hidden="1">750000</definedName>
    <definedName name="IQ_TODAY" hidden="1">0</definedName>
    <definedName name="IQ_YTDMONTH" hidden="1">130000</definedName>
    <definedName name="switch">Info!$N$10</definedName>
    <definedName name="WACC">[1]WACC!$C$26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R46" i="12" l="1"/>
  <c r="P46" i="12"/>
  <c r="O46" i="12"/>
  <c r="E64" i="12" l="1"/>
  <c r="F64" i="12" s="1"/>
  <c r="G64" i="12" s="1"/>
  <c r="H64" i="12" s="1"/>
  <c r="R44" i="12" l="1"/>
  <c r="B52" i="12" l="1"/>
  <c r="R48" i="12"/>
  <c r="R37" i="11" l="1"/>
  <c r="L37" i="11"/>
  <c r="O37" i="11" s="1"/>
  <c r="R31" i="11"/>
  <c r="R32" i="11"/>
  <c r="R28" i="11"/>
  <c r="R26" i="11"/>
  <c r="L25" i="11"/>
  <c r="O25" i="11" s="1"/>
  <c r="R16" i="11"/>
  <c r="L15" i="11"/>
  <c r="R15" i="11" s="1"/>
  <c r="R14" i="11"/>
  <c r="R7" i="11"/>
  <c r="M22" i="11"/>
  <c r="P22" i="11" s="1"/>
  <c r="M17" i="11"/>
  <c r="P17" i="11" s="1"/>
  <c r="M15" i="11"/>
  <c r="P15" i="11" s="1"/>
  <c r="M11" i="11"/>
  <c r="P11" i="11" s="1"/>
  <c r="M7" i="11"/>
  <c r="P7" i="11" s="1"/>
  <c r="M6" i="11"/>
  <c r="P6" i="11" s="1"/>
  <c r="L6" i="11"/>
  <c r="O6" i="11" s="1"/>
  <c r="P38" i="11"/>
  <c r="O38" i="11"/>
  <c r="P37" i="11"/>
  <c r="P36" i="11"/>
  <c r="O36" i="11"/>
  <c r="P35" i="11"/>
  <c r="O35" i="11"/>
  <c r="P34" i="11"/>
  <c r="O34" i="11"/>
  <c r="P33" i="11"/>
  <c r="O33" i="11"/>
  <c r="P32" i="11"/>
  <c r="O32" i="11"/>
  <c r="P31" i="11"/>
  <c r="O31" i="11"/>
  <c r="P30" i="11"/>
  <c r="O30" i="11"/>
  <c r="P29" i="11"/>
  <c r="O29" i="11"/>
  <c r="P28" i="11"/>
  <c r="O28" i="11"/>
  <c r="P27" i="11"/>
  <c r="O27" i="11"/>
  <c r="P26" i="11"/>
  <c r="O26" i="11"/>
  <c r="P25" i="11"/>
  <c r="P24" i="11"/>
  <c r="O24" i="11"/>
  <c r="P23" i="11"/>
  <c r="O23" i="11"/>
  <c r="O22" i="11"/>
  <c r="P21" i="11"/>
  <c r="O21" i="11"/>
  <c r="P20" i="11"/>
  <c r="O20" i="11"/>
  <c r="P19" i="11"/>
  <c r="O19" i="11"/>
  <c r="P18" i="11"/>
  <c r="O18" i="11"/>
  <c r="O17" i="11"/>
  <c r="P16" i="11"/>
  <c r="O16" i="11"/>
  <c r="P14" i="11"/>
  <c r="O14" i="11"/>
  <c r="P13" i="11"/>
  <c r="O13" i="11"/>
  <c r="P12" i="11"/>
  <c r="O12" i="11"/>
  <c r="O11" i="11"/>
  <c r="P10" i="11"/>
  <c r="O10" i="11"/>
  <c r="P9" i="11"/>
  <c r="O9" i="11"/>
  <c r="P8" i="11"/>
  <c r="O8" i="11"/>
  <c r="O7" i="11"/>
  <c r="R25" i="11" l="1"/>
  <c r="A7" i="1"/>
</calcChain>
</file>

<file path=xl/sharedStrings.xml><?xml version="1.0" encoding="utf-8"?>
<sst xmlns="http://schemas.openxmlformats.org/spreadsheetml/2006/main" count="458" uniqueCount="216">
  <si>
    <t>Features</t>
  </si>
  <si>
    <t>◦</t>
  </si>
  <si>
    <t>Model Details</t>
  </si>
  <si>
    <t>Company name</t>
  </si>
  <si>
    <t>Date</t>
  </si>
  <si>
    <t>Currency</t>
  </si>
  <si>
    <t>Units</t>
  </si>
  <si>
    <t>Analyst Name</t>
  </si>
  <si>
    <t>Circular Switch</t>
  </si>
  <si>
    <t>USD</t>
  </si>
  <si>
    <t>Millions</t>
  </si>
  <si>
    <t>Firstname Lastname</t>
  </si>
  <si>
    <t>This document is for training purposes only. Financial Edge accepts no responsibility or liability for any other purpose or usage.</t>
  </si>
  <si>
    <t>Formatting</t>
  </si>
  <si>
    <t>Input</t>
  </si>
  <si>
    <t>Hard coded</t>
  </si>
  <si>
    <t>Formulas</t>
  </si>
  <si>
    <t>Tab Structure</t>
  </si>
  <si>
    <t>Transaction comparables</t>
  </si>
  <si>
    <t>LTM</t>
  </si>
  <si>
    <t>Sales</t>
  </si>
  <si>
    <t>EBITDA</t>
  </si>
  <si>
    <t>Target</t>
  </si>
  <si>
    <t>Pending</t>
  </si>
  <si>
    <t>Multiple</t>
  </si>
  <si>
    <t>EV</t>
  </si>
  <si>
    <t>LTM EBITDA</t>
  </si>
  <si>
    <t>1 month</t>
  </si>
  <si>
    <t>premium</t>
  </si>
  <si>
    <t>EV/</t>
  </si>
  <si>
    <t>LTM sales</t>
  </si>
  <si>
    <t>equity value</t>
  </si>
  <si>
    <t xml:space="preserve">Unaffected </t>
  </si>
  <si>
    <t>Short description of the deal</t>
  </si>
  <si>
    <t>Acquirer</t>
  </si>
  <si>
    <t>Unaffected</t>
  </si>
  <si>
    <t>Date transaction</t>
  </si>
  <si>
    <t>Announced</t>
  </si>
  <si>
    <t>completed</t>
  </si>
  <si>
    <t>PAI Partners SAS</t>
  </si>
  <si>
    <t>Ac.</t>
  </si>
  <si>
    <t>Tab 1</t>
  </si>
  <si>
    <t>Tab 2</t>
  </si>
  <si>
    <t>All data in USD mm unless otherwise stated, as of 06-May-16</t>
  </si>
  <si>
    <t>Synergy Analysis</t>
  </si>
  <si>
    <t>Synergy analysis</t>
  </si>
  <si>
    <t>Deal Type</t>
  </si>
  <si>
    <t>Complete</t>
  </si>
  <si>
    <t>Acquisition / Merger</t>
  </si>
  <si>
    <t>Canada</t>
  </si>
  <si>
    <t>Majority Stake</t>
  </si>
  <si>
    <t>Italy</t>
  </si>
  <si>
    <t>Archer Daniels Midland Co.</t>
  </si>
  <si>
    <t>Yildiz Holding AS</t>
  </si>
  <si>
    <t>Post Holdings, Inc.</t>
  </si>
  <si>
    <t>Ralcorp Holdings, Inc.</t>
  </si>
  <si>
    <t>ConAgra Foods, Inc.</t>
  </si>
  <si>
    <t>Russian Federation</t>
  </si>
  <si>
    <t>Archer Daniels Midland Co. /Cocoa Bus/</t>
  </si>
  <si>
    <t>Government of Singapore; Olam International Ltd.; Temasek Capital Pte Ltd.</t>
  </si>
  <si>
    <t>R&amp;R ICE CREAM LIMITED</t>
  </si>
  <si>
    <t>Australia</t>
  </si>
  <si>
    <t>Snyder's-Lance, Inc.</t>
  </si>
  <si>
    <t>France</t>
  </si>
  <si>
    <t>Big Heart Pet Brands Corp.</t>
  </si>
  <si>
    <t>The J. M. Smucker Co.</t>
  </si>
  <si>
    <t>Birds Eye Foods, Inc.</t>
  </si>
  <si>
    <t>Pinnacle Foods Group, Inc; The Blackstone Group LP</t>
  </si>
  <si>
    <t>Kellogg Co.</t>
  </si>
  <si>
    <t>Morocco</t>
  </si>
  <si>
    <t>Lion Capital LLP</t>
  </si>
  <si>
    <t>Canada Bread Co. Ltd.</t>
  </si>
  <si>
    <t>Grupo Bimbo SAB de CV</t>
  </si>
  <si>
    <t>Centrale Laitière SA</t>
  </si>
  <si>
    <t>Danone SA</t>
  </si>
  <si>
    <t>Conagra Foods, Inc. /Private Brands Ops/</t>
  </si>
  <si>
    <t>TreeHouse Foods, Inc.</t>
  </si>
  <si>
    <t>Netherlands</t>
  </si>
  <si>
    <t>D.E. Master Blenders 1753 BV</t>
  </si>
  <si>
    <t>Joh A. Benckiser GmbH</t>
  </si>
  <si>
    <t>South Africa</t>
  </si>
  <si>
    <t>Del Monte Foods Co.</t>
  </si>
  <si>
    <t>Vestar Capital Partners, Inc.; Centerview Partners LLC; KKR &amp; Co. LP; Del Monte Foods Co. /Private Group/</t>
  </si>
  <si>
    <t>Diamond Foods, Inc.</t>
  </si>
  <si>
    <t>Diana SAS</t>
  </si>
  <si>
    <t>Symrise AG</t>
  </si>
  <si>
    <t>Grupo Bimbo SAB de CV, a provider of baked goods, acquired the assets of US bread and baked goods business from Dunedin Holdings SARL, a subsidiary of George Weston Ltd, for approximately US$2.5 billion in cash including approximately US$125 million of interest bearing assets. The assets include part of Weston Foods Inc, Dunedin's principal US operating subsidiary, and also include the Arnold, Brownberry, Entenmann's, Freihofer, Stroehmann and Thomas' brand names.</t>
  </si>
  <si>
    <t>Foodvest Ltd.</t>
  </si>
  <si>
    <t>Lion Capital LLP; Lion Capital Fund II</t>
  </si>
  <si>
    <t>Goodman Fielder Ltd.</t>
  </si>
  <si>
    <t>Hiestand Holding AG</t>
  </si>
  <si>
    <t>IAWS Group Plc</t>
  </si>
  <si>
    <t>Switzerland</t>
  </si>
  <si>
    <t>Nestlé SA</t>
  </si>
  <si>
    <t>Illovo Sugar Ltd.</t>
  </si>
  <si>
    <t>Keurig Green Mountain, Inc.</t>
  </si>
  <si>
    <t>Lebedyansky JSC</t>
  </si>
  <si>
    <t>M&amp;F Worldwide Corp.</t>
  </si>
  <si>
    <t>MacAndrews &amp; Forbes Holdings, Inc.</t>
  </si>
  <si>
    <t>MOM Brands Co.</t>
  </si>
  <si>
    <t>Picard Surgelés SAS</t>
  </si>
  <si>
    <t>Mars, Inc.</t>
  </si>
  <si>
    <t>The Folgers Coffee Co.</t>
  </si>
  <si>
    <t>Birds Eye Iglo Group Ltd.</t>
  </si>
  <si>
    <t>Mizkan Holdings Co., Ltd.</t>
  </si>
  <si>
    <t>United Biscuits (UK) Ltd.</t>
  </si>
  <si>
    <t>Weetabix Ltd.</t>
  </si>
  <si>
    <t>WILD Flavors GmbH</t>
  </si>
  <si>
    <t>WM. Wrigley Jr. Co.</t>
  </si>
  <si>
    <t>Premium</t>
  </si>
  <si>
    <t xml:space="preserve">Target's </t>
  </si>
  <si>
    <t>Country</t>
  </si>
  <si>
    <t>U.S.A</t>
  </si>
  <si>
    <t>UK</t>
  </si>
  <si>
    <t xml:space="preserve">Olam International Ltd, majority-owned by Temasek Capital (ultimately owned by the government of Singapore), acquired the assets and operations of the cocoa business of Archer Daniels Midland Co for US$1.3 billion in cash, subject to adjustments. The acquisition included operations in Canada, Netherlands, Germany, Brazil, Cote d'Ivoire, Ghana and Singapore. The acquisition was part of Olam International Ltd's strategy of prioritizing cocoa as one of the platforms for accelerated investment and growth. </t>
  </si>
  <si>
    <t>The acquisition enables the bidder to expand in the pet food industry. The deal, which was originally expected to close by April 30, 2015, was subject to closing conditions including regulatory approvals. Big Heart Pet Brands Corp is located in San Francisco, California, United States and produces, distributes and markets pet products.  Big Heart Pet Brands Corp is a portfolio company of a consortium of private equity firms</t>
  </si>
  <si>
    <t xml:space="preserve">Danone SA acquired an additional 37.8% stake in Société Centrale Laitière SA from SNI ONA. The acquisition increases Danone SA's stake in Société Centrale Laitière SA to 67%. The acquisition will promote growth and development for Danone SA's operations. Société Centrale Laitière SA is based in Casablanca, Morocco, and produces and distributes dairy and milk products. </t>
  </si>
  <si>
    <t xml:space="preserve">A private group led by KKR &amp; Co LP, Vestar Capital Partners Inc, and Centerview Partners LLC, acquired Del Monte Foods Co for approximately US$3.8 billion in cash. Based in San Francisco, California, Del Monte Foods Co produces, distributes, and markets premium quality, branded, and private label food. </t>
  </si>
  <si>
    <t xml:space="preserve"> The transaction represents a higher offer to Kellogg Co's rumored offer to acquire Diamond Foods Inc for US$1.26 billion. The transaction is expected to create synergies in annual cost savings, increased scale, and international growth. Diamond Foods Inc is located in San Francisco, California, United States and engages in processing, marketing and distributing snack products and culinary, in-shell and ingredient nuts.</t>
  </si>
  <si>
    <t xml:space="preserve">Foodvest Ltd produces frozen foods in Europe through its subsidiary companies Findus, Young's and The Seafood Co. </t>
  </si>
  <si>
    <t xml:space="preserve">State-owned Bright Food (Group) Co Ltd and its subsidiary Bright Dairy &amp; Food Co Ltd acquired a 60% majority stake in Weetabix Ltd from Lion Capital LLP for approximately GBP700 million (US$1.1 billion) including debt. Lion Capital LLP and Weetabix Ltd's management will own the remaining 40% stake in Weetabix Ltd. The acquisition allows Bright Food (Group) Co Ltd to increase its overseas sales.  Weetabix Ltd is based in Kettering, Northamptonshire, United Kingdom and manufactures and markets breakfast cereal and other confectioner products. </t>
  </si>
  <si>
    <t>Birds Eye Iglo Group Ltd, a portfolio company of Permira Advisers LLP, acquired the business and assets of the Italian frozen food business of Unilever Plc for EUR805 million (US$1 billion). James Hill, chairman of Unilever Italy, commented that the transaction is part of their company's strategy to further focus on its core activities for a long-term growth in the Italian market. As part of the transaction, Birds Eye Iglo would also acquire the brands 4 Salti in Padella, Sofficini, Capitan Findus and That's Amore and a factory in Cisterna, Italy.</t>
  </si>
  <si>
    <t>JM Smucker Co, a producer of fruit spreads, peanut butter and other food products, acquired The Folger Coffee Co, a subsidiary of Procter &amp; Gamble Co.  Procter &amp; Gamble Co shareholders own approximately 53.5% of JM Smucker Co. The Folger Coffee Co has annual sales of US$1.6 billion nearly doubling the size of JM Smucker Co, which now has sales of about US$2.5 billion. The divestiture allows Procter &amp; Gamble Co to focus on its core businesses and enhance the growth profile of its portfolio.</t>
  </si>
  <si>
    <t>ConAgra Foods Inc completed its acquisition of Ralcorp Holdings Inc for US$5 billion in cash. The transaction seeks to create one of the largest packaged food companies in North America as it expands ConAgra Foods' private label business in the packaged food industry. Ralcorp Holdings Inc is located in St. Louis, Missouri, and manufactures, distributes and markets cereal products and snacks.</t>
  </si>
  <si>
    <t>Kellogg Co completed the acquisition of the Pringles Chips business of Procter &amp; Gamble Co for US$2.7 billion in cash.  The acquisition allows Kellogg Co to strengthen its snacks and cereals business. The prior agreement to sell the Pringles business to Diamond Foods was mutually terminated by the parties. Based in the United States, the Pringles chips business of Procter &amp; Gamble Co produces and distributes savory snacks.</t>
  </si>
  <si>
    <t>Lion Capital LLP agreed to acquire Picard Surgelés SA from BC Partners Ltd, Euromezzanine Conseil SAS in an auction involving multiple private equity players.. Based in Fontainebleau with 4,000 employees, Picard Surgelés SA produces and retails frozen food products. It owns more than 823 stores in France.</t>
  </si>
  <si>
    <t xml:space="preserve">Post Holdings Inc acquired MOM Brands Co. The acquisition, which has been approved by the shareholders of MOM Brands Co, and was expected to be accretive to bidder's EBITDA margins and free cash flow, will enable Post Holdings Inc to expand its market in the cereal segments. Following the acquisition, MOM Brands Co would be merged with consumer brands group of Post Holdings Inc. MOM Brands Co is located in Lakeville, Minnesota, United States and produces and distributes cereal and other breakfast products. </t>
  </si>
  <si>
    <t xml:space="preserve">MacAndrews &amp; Forbes Holdings Inc acquired the remaining 57.3% stake it did not own in M&amp;F Worldwide Corp for US$277 million in cash. Under the terms of the transaction, MacAndrews &amp; Forbes Holdings Inc paid US$25 in cash up from US$24 per M&amp;F Worldwide Corp share. M&amp;F Worldwide Corp is based in New York, New York, United States, and manufactures licorice products and check products. </t>
  </si>
  <si>
    <t xml:space="preserve">Pepsi Bottling Group Inc and PepsiCo Inc jointly acquired a 75.5% majority stake in Lebedyansky JSC Lebedyansky JSC for RUB34.48 billion (US$1.4 billion). This transaction will increase Pepsi Bottling Group Inc's and PepsiCo Inc's stake in the juice manufacturing market in Russia. </t>
  </si>
  <si>
    <t xml:space="preserve">Nestlé SA acquired the North American frozen pizza assets and business of Kraft Foods Inc for US$3.7 billion in cash. The transaction would include two manufacturing plant and brands such as DiGiorno, Tombstone, California Pizza Kitchen, Jack's and Delissio. The acquisition would provide strategic pillar to Nestlé's frozen food portfolio in the US and Canada. Also, the transaction would bring leadership in the frozen pizza category, where Nestlé only had a minority presence. </t>
  </si>
  <si>
    <t>IAWS Group Plc acquired an additional 32% stake in Hiestand Holding AG from Lion Capital LLP. The acquisition will raise IAWS Group's ownership in Hiestand Holding to 64%. The transaction was part of a merger agreement between IAWS Group Plc and Hiestand Holding AG under which the two companies will create Switzerland-incorporated ARYZTA AG.</t>
  </si>
  <si>
    <t>First Pacific Co Ltd and Wilmar International Ltd acquired the remaining 89.9% stake. Prior to the acquisition Wilmar International Ltd held about 10.1% minority stake in the target.</t>
  </si>
  <si>
    <t>NA</t>
  </si>
  <si>
    <t>Dunedin Holdings SARL /Fresh Bread &amp; Baked Goods Business</t>
  </si>
  <si>
    <t>tgt sales</t>
  </si>
  <si>
    <t xml:space="preserve">Synergies % </t>
  </si>
  <si>
    <t>First Pacific Co. Ltd, Wilmar International Ltd, Goodman Fielder Ltd</t>
  </si>
  <si>
    <t>Associated British Foods Plc</t>
  </si>
  <si>
    <t>Associated British Foods Plc entered into an agreement to acquire the remaining 48.7% stake not yet owned in Illovo Sugar Ltd. Illovo Sugar Ltd is located in Durban, South Africa and engages in the production of sugar and manufacturing of downstream products. The acquisition was supposed to realize significant cost synergies.</t>
  </si>
  <si>
    <t>Mondelez International, Inc, JAB Holding Co. SARL, BDT Capital Partners LLC; Keurig Green Mountain, Inc.</t>
  </si>
  <si>
    <t>A private group of investors led by JAB Holding Co SARL, Mondelez International Inc, and affiliates of BDT Capital Partners LLC, acquired Keurig Green Mountain Inc for US$13.8 billion in cash.  Keurig Green Mountain Inc is located in Waterbury, Vermont, United States and engages in coffee and coffeemaker businesses. The bigger company can expect synergies on both the cost and revenue side. Together, the combined company will be in a position to cater to the bigger geography and may achieve revenue synergies as a result. It can also expect cost synergies by avoiding duplication and getting better access to raw materials.</t>
  </si>
  <si>
    <t>Kraft Foods, Inc., North American Frozen Pizza Business</t>
  </si>
  <si>
    <t>PepsiCo, Inc, The Pepsi Bottling Group, Inc.</t>
  </si>
  <si>
    <t>Procter &amp; Gamble, Pringles</t>
  </si>
  <si>
    <t>Procter &amp; Gamble Co Pet food business</t>
  </si>
  <si>
    <t>Unilever Italian Frozen Foods Business</t>
  </si>
  <si>
    <t>Unilever Plc, Ragu &amp; Bertolli Pasta Sauce Bus</t>
  </si>
  <si>
    <t>Bright Food (Group) Co., Ltd.</t>
  </si>
  <si>
    <t>Berkshire Hathaway, Inc, Mars, Inc.</t>
  </si>
  <si>
    <t>Assignment</t>
  </si>
  <si>
    <t>J.M. Smucker Company</t>
  </si>
  <si>
    <t>The J. M. Smucker Company is a manufacturer and marketer of consumer food and beverage products and pet food and pet snacks in North America.</t>
  </si>
  <si>
    <t xml:space="preserve">The Company's U.S. retail market segments consist of the sale of branded food products to consumers through retail outlets in North America. </t>
  </si>
  <si>
    <t xml:space="preserve">The Company's International, Foodservice and Natural Foods segment represents sales outside of the U.S. retail market segments. </t>
  </si>
  <si>
    <t xml:space="preserve">The Company's principal consumer food and beverage products are coffee, peanut butter, fruit spreads, shortening and oils, baking mixes </t>
  </si>
  <si>
    <t>and ready-to-spread frostings, canned milk, flour and baking ingredients, juices and beverages, frozen sandwiches, toppings, syrups, pickles,</t>
  </si>
  <si>
    <t xml:space="preserve">The WhiteWave Foods Company is a consumer packaged food and beverage company. The Company manufactures, markets, distributes and sells </t>
  </si>
  <si>
    <t>branded plant-based foods and beverages, coffee creamers and beverages, dairy products and organic produce.</t>
  </si>
  <si>
    <t>Its Americas Fresh Foods segment includes organic salads, fruits and vegetables, such as packaged salad greens, fresh and frozen fruits</t>
  </si>
  <si>
    <t>brand beverages, and plant-based alternatives to yogurt, culinary creams, desserts and margarine.</t>
  </si>
  <si>
    <t>WhiteWave Foods Company</t>
  </si>
  <si>
    <t>You are looking at evaluating synergies in a potential acquisition of WhiteWave Foods Company by J.M. Smucker Company.</t>
  </si>
  <si>
    <t>to estimate potential synergies for the deal.</t>
  </si>
  <si>
    <t>Market Cap, mn</t>
  </si>
  <si>
    <t>EV, mn</t>
  </si>
  <si>
    <t>Revenues, mn</t>
  </si>
  <si>
    <t>EBITDA, mn</t>
  </si>
  <si>
    <t>State the criteria you used to find comparable deals and estimate synergies.</t>
  </si>
  <si>
    <t>ConAgra Foods Inc completed its acquisition of Ralcorp Holdings Inc for US$5 billion in cash. The transaction sought to create one of the largest packaged food companies in North America as it expands ConAgra Foods' private label business in the packaged food industry. Ralcorp Holdings Inc is located in St. Louis, Missouri, and manufactures, distributes and markets cereal products and snacks.</t>
  </si>
  <si>
    <t>Median</t>
  </si>
  <si>
    <t>Synergies valuation</t>
  </si>
  <si>
    <t>Mars Inc acquired The Iams Co, Eukanuba, and Natura Pet Products Inc from Procter &amp; Gamble Co for US$2.9 billion in cash. The transaction strengthens Mars Inc's pet care market presence with the expansion of its brands. The target businesses cover 80% of Proctor &amp; Gamble Co's pet care sales, and covers regions such as North America and Latin America. Furthermore, Mars Inc has the option to acquire the pet care business in Asia, Africa and Ukraine, which compose 10% of the sale. The deal is expected to achieve significant marketing and manufacturing synergies.</t>
  </si>
  <si>
    <t>Mizkan Holdings Co Ltd acquired the business and assets of the Ragu and Bertolli pasta sauce operations of Unilever Plc in an auction including a number of trade buyers. The acquisition includes two production facilities; a sauce processing and packaging facility in Owensboro, Kentucky, and a tomato processing facility in Stockton, California. The acquisition is in line with Unilever Plc's strategy to focus more on its food business. Based in the United States, the Ragu and Bertolli pasta sauce operations of Unilever Plc produce canned pasta sauce.</t>
  </si>
  <si>
    <t>Yildiz Holding AS (Turkey) acquired United Biscuits (UK) from a consortium of private equity firms in an auction including a number of trade buyers. Based in Middlesex, United Kingdom, United Biscuits (UK) Ltd manufactures snacks and other related products. It was believed that  United Biscuits would enable  Yildiz Holdings to fulfill its international growth ambitions. The Company is expecting to achieve significant synergies.</t>
  </si>
  <si>
    <t>Archer Daniels Midland Co acquired WILD Flavors GmbH for CHF2.7 billion (US$3 billion) in cash along with CHF121.6 million (US$135.9 million) in assumed net debt. The transaction expands Archer Daniels Midland Co's product offering. WILD Flavors Gmbh acquisition was part of an auction with several bidders including private equity houses and multiple trade buyers. Established in 1931 in Heidelberg, Germany, WILD Flavors GmbH operates as a holding company with interests in flavoring extracts, food coloring and similar products. Its present headquarters is located in Zug, Switzerland.</t>
  </si>
  <si>
    <t xml:space="preserve">Use the below descriptions of target and acquirer as well as the list of transactions on the transaction comparables worksheet </t>
  </si>
  <si>
    <t>Max</t>
  </si>
  <si>
    <t>Min</t>
  </si>
  <si>
    <t>Year count</t>
  </si>
  <si>
    <t>Discount rate</t>
  </si>
  <si>
    <t>Synergy discount rate</t>
  </si>
  <si>
    <t>Synergy forecast</t>
  </si>
  <si>
    <t>Discount factor</t>
  </si>
  <si>
    <t>PV of synergies</t>
  </si>
  <si>
    <t>Tax rate</t>
  </si>
  <si>
    <t>Post tax synergy forecast</t>
  </si>
  <si>
    <t>Synergies % / Target Sales</t>
  </si>
  <si>
    <t>Synergies Est.</t>
  </si>
  <si>
    <t>WhiteWave Sales</t>
  </si>
  <si>
    <t>Terminal value</t>
  </si>
  <si>
    <t>Sum of the present value of forecast synergies</t>
  </si>
  <si>
    <t>Present value of terminal value</t>
  </si>
  <si>
    <t>Total present value of synergies</t>
  </si>
  <si>
    <t xml:space="preserve">The deals on the previous page were sourced from FactSet. You can use as many comparables as you find suitable. You can also </t>
  </si>
  <si>
    <t>Its segments include Americas Foods &amp; Beverages, Americas Fresh Foods and Europe Foods &amp; Beverages. Its Americas Foods &amp; Beverages segment</t>
  </si>
  <si>
    <t>includes plant-based foods and beverages, including its Silk and So Delicious branded beverages, such as soymilk, almond milk,</t>
  </si>
  <si>
    <t xml:space="preserve">coconut milk and cashew milk, ice cream and frozen products, and plant-based yogurts, and Vega plant-based products. </t>
  </si>
  <si>
    <t xml:space="preserve">and vegetables. Its Europe Foods &amp; Beverages segment includes plant-based foods and beverages, such as Alpro and Provamel </t>
  </si>
  <si>
    <t xml:space="preserve">The Company has four segments: U.S. Retail Coffee, U.S. Retail Consumer Foods, U.S. Retail Pet Foods, and International, Foodservice and Natural Foods. </t>
  </si>
  <si>
    <t>condiments, grain products and nut mix products. The Company's pet products consist of dry and wet dog food, dry and wet cat food, dog snacks and cat snacks.</t>
  </si>
  <si>
    <t>Mondelez International, Inc.
Coffee Business EU</t>
  </si>
  <si>
    <t>E.U</t>
  </si>
  <si>
    <t>End</t>
  </si>
  <si>
    <t>The acquisition enables the bidder to expand in the pet food industry. The deal, which was originally expected to close by April 30, Year 15, was subject to closing conditions including regulatory approvals. Big Heart Pet Brands Corp is located in San Francisco, California, United States and produces, distributes and markets pet products.  Big Heart Pet Brands Corp is a portfolio company of a consortium of private equity firms. The company is hoping to realize significant synergies from the acquisition coming from integration of supplies and reducing direct materials cost, streamlining of supply chain, marketing and selling and corporate administration.</t>
  </si>
  <si>
    <t>Pinnacle Foods Group LLC, a subsidiary of Crunch Holding Corp, acquired Birds Eye Foods Inc from Birds Eye Holdings LLC, a portfolio company of a consortium of private equity firms since Year 07. The addition of Birds Eye Foods Inc will provide Pinnacle Foods Group LLC with the opportunity to create value and strengthen its financial position.</t>
  </si>
  <si>
    <t xml:space="preserve">The transaction would enable Maple Leaf Foods Inc to focus on its consumer packaged meats business. Canada Bread Co Ltd is located in Etobicoke, Ontario, Canada and manufactures and distributes bakery products. Previously, on October 21, Year 13, several companies were rumored to be acquiring a 90% majority stake in Canada Bread Co Ltd from Maple Leaf Foods Inc for an undisclosed amount. Reported bidders were Apollo Global Management LLC, Bain Capital LLC, Kohlberg Kravis Roberts &amp; Co LP, Flower Foods Inc and Grupo Bimbo SAB de CV. The proceeds from the divestment would be used by Maple Leaf Foods Inc to reduce its debt. </t>
  </si>
  <si>
    <t>TreeHouse Foods Inc acquired the business and assets of the private brands operations of ConAgra Foods Inc for US$2.7 billion in cash. The acquisition would expand TreeHouse Foods Inc's presence in private label dry and refrigerated grocery. The private brands business produces and distributes hot and ready-to-eat cereal, snacks, condiments, bars, pasta and retail bakery goods. It had sales of approximately US$3.6 billion for the twelve months ended May 31, Year 15. According to sources familiar with the matter, the potential bidders were TreeHouse Foods Inc, Post Holdings Inc, Apollo Global Management LLC and Cerberus Capital Management LP. Synergies will largely be driven by procurement and supply chain optimization.</t>
  </si>
  <si>
    <t>DE Master Blenders 1753 BV manufactures and sells coffee and tea products. It has 7,500 employees and markets its products to more than 45 countries worldwide. On May 7, Year 14, Mondelez International Inc and DE Master Blenders 1753 BV announced their intention to combine their respective coffee businesses  to create a new company named Jacobs Douwe Egberts (JDE). Limited synergies with Master Blenders were expected as two businesses operate in different regions.</t>
  </si>
  <si>
    <t>The deal allows the bidder to further expand its position in the international flavor and nutrition market. Diana SASU, founded in 1990, is located in Saint-Nolff, Britanny, France and produces and markets natural ingredients for the food and pharmaceutical industries. Initially on May Year 13, Ardian France SA, formerly known as AXA Investment Managers Private Equity Europe SA, was rumored to be considering to divest Diana SASU for EUR1.2 billion (US$1.7 billion). According to reports, Blackstone, BC Partners, Cinven, PAI Partners, and Charterhouse Capital Partners were among the private equity firms interested to submit indicative bids for Diana SASU in an auction in early Year 14. Ardian France SA announced that first-round bids were received in February Year 14.</t>
  </si>
  <si>
    <t>DE Master Blenders 1753 NV, a subsidiary of Joh A Benckiser GmbH acquired the coffee business of Mondelez International. The acquisition was part of Mondelez International Inc's restructuring plan and would enable them to focus on their snacks business. Upon completion, the target business would be named Jacobs Douwe Egberts and would be based in the Netherlands in which Mondelez International Inc would hold a 44% stake. The target business produces and distributes coffee products. As of February 24, Year 15, Mondelez International Inc and DE Master Blenders 1753 BV proposed to sell the French coffee brand Carte Noire in an attempt to appease EU regulators' concerns about the transaction. On May 5, Year 15, the deal received conditional approval from the European Commission.</t>
  </si>
  <si>
    <t>PAI Partners SAS acquired R&amp;R Ice Cream Plc from Oaktree Capital Management LP for GBP714.8 million (US$1.1 billion) in cash in an auction involving multiple private equity bidders. Based in the United Kingdom, R&amp;R Ice Cream Plc manufactures and sells ice cream, lollipop and other frozen confectionery products. The company currently employs 3,500 workers and generated revenues of GBP407.8 million (US$663.2 million) in Year 11.</t>
  </si>
  <si>
    <t>Mars Inc acquired William Wrigley Jr Co for US$21.8 billion in cash. Under the terms of the agreement, Mars Inc paid US$80 cash for each share of William Wrigley Jr Co, both common stock and class B common stock. This represents about a 28.1% premium over William Wrigley Jr Co's April 25, Year 08 closing price of US$62.45. William Wrigley Jr Co will operate as a separate stand-alone subsidiary of Mars Inc, as well as retain its CEO and leadership team. Mars Inc will transfer its global non-chocolate confectionery sugar brands to Wrigley. Both companies are leaders in the confectionary products industry. Berkshire Hathaway has agreed to provide US$4.4 billion in subordinated debt, as well as purchase a minority interest worth US$2.1 billion at closing.</t>
  </si>
  <si>
    <t>All data in USD. Value data as of 17 May, Year 16.</t>
  </si>
  <si>
    <t>For fiscal year ending 31 Jan Year 16</t>
  </si>
  <si>
    <t>For fiscal year ending 31 Mar Year 16</t>
  </si>
  <si>
    <t>find additional information on comparable deals if required. For your shortlisted deals, copy the information from the transaction comparables worksheet to the table below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</si>
</sst>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409]d\-mmm\-yy;@"/>
    <numFmt numFmtId="169" formatCode="0.0"/>
    <numFmt numFmtId="170" formatCode="#,##0.0_);\(#,##0.0\)\,0.0_);@_)"/>
    <numFmt numFmtId="171" formatCode="#,##0.0\ \x_);\(#,##0.0\ \x\);"/>
    <numFmt numFmtId="172" formatCode="0.0%_);\(0.0%\)"/>
    <numFmt numFmtId="173" formatCode=";;;"/>
    <numFmt numFmtId="174" formatCode="#,##0.0_);\(#,##0.0\);0.0_);@_)"/>
    <numFmt numFmtId="175" formatCode="#,##0.00_);\(#,##0.00\);0.00_);@_)"/>
    <numFmt numFmtId="176" formatCode="0000"/>
  </numFmts>
  <fonts count="38" x14ac:knownFonts="1">
    <font>
      <sz val="11"/>
      <name val="Calibri"/>
      <family val="2"/>
      <scheme val="minor"/>
    </font>
    <font>
      <sz val="18"/>
      <color theme="1"/>
      <name val="Calibri"/>
      <family val="2"/>
      <scheme val="minor"/>
    </font>
    <font>
      <sz val="11"/>
      <color theme="1" tint="0.249977111117893"/>
      <name val="Calibri"/>
      <family val="2"/>
      <scheme val="minor"/>
    </font>
    <font>
      <sz val="11"/>
      <color rgb="FF085393"/>
      <name val="Calibri"/>
      <family val="2"/>
      <scheme val="minor"/>
    </font>
    <font>
      <b/>
      <sz val="12"/>
      <color rgb="FF163260"/>
      <name val="Calibri"/>
      <family val="2"/>
      <scheme val="minor"/>
    </font>
    <font>
      <sz val="10"/>
      <color rgb="FF085393"/>
      <name val="Calibri"/>
      <family val="2"/>
      <scheme val="minor"/>
    </font>
    <font>
      <u/>
      <sz val="11"/>
      <color rgb="FF085393"/>
      <name val="Calibri"/>
      <family val="2"/>
      <scheme val="minor"/>
    </font>
    <font>
      <u/>
      <sz val="14"/>
      <color rgb="FF085393"/>
      <name val="Calibri"/>
      <family val="2"/>
      <scheme val="minor"/>
    </font>
    <font>
      <sz val="16"/>
      <color theme="0"/>
      <name val="Calibri Light"/>
      <family val="2"/>
      <scheme val="maj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8"/>
      <color rgb="FF006100"/>
      <name val="Calibri"/>
      <family val="2"/>
      <scheme val="minor"/>
    </font>
    <font>
      <sz val="18"/>
      <color rgb="FF9C0006"/>
      <name val="Calibri"/>
      <family val="2"/>
      <scheme val="minor"/>
    </font>
    <font>
      <sz val="18"/>
      <color rgb="FF9C6500"/>
      <name val="Calibri"/>
      <family val="2"/>
      <scheme val="minor"/>
    </font>
    <font>
      <sz val="18"/>
      <color rgb="FF3F3F76"/>
      <name val="Calibri"/>
      <family val="2"/>
      <scheme val="minor"/>
    </font>
    <font>
      <b/>
      <sz val="18"/>
      <color rgb="FF3F3F3F"/>
      <name val="Calibri"/>
      <family val="2"/>
      <scheme val="minor"/>
    </font>
    <font>
      <b/>
      <sz val="18"/>
      <color rgb="FFFA7D00"/>
      <name val="Calibri"/>
      <family val="2"/>
      <scheme val="minor"/>
    </font>
    <font>
      <sz val="18"/>
      <color rgb="FFFA7D00"/>
      <name val="Calibri"/>
      <family val="2"/>
      <scheme val="minor"/>
    </font>
    <font>
      <b/>
      <sz val="18"/>
      <color theme="0"/>
      <name val="Calibri"/>
      <family val="2"/>
      <scheme val="minor"/>
    </font>
    <font>
      <sz val="18"/>
      <color rgb="FFFF0000"/>
      <name val="Calibri"/>
      <family val="2"/>
      <scheme val="minor"/>
    </font>
    <font>
      <i/>
      <sz val="18"/>
      <color rgb="FF7F7F7F"/>
      <name val="Calibri"/>
      <family val="2"/>
      <scheme val="minor"/>
    </font>
    <font>
      <b/>
      <sz val="18"/>
      <color theme="1"/>
      <name val="Calibri"/>
      <family val="2"/>
      <scheme val="minor"/>
    </font>
    <font>
      <sz val="18"/>
      <color theme="0"/>
      <name val="Calibri"/>
      <family val="2"/>
      <scheme val="minor"/>
    </font>
    <font>
      <sz val="14"/>
      <color theme="0"/>
      <name val="Calibri"/>
      <family val="2"/>
      <scheme val="minor"/>
    </font>
    <font>
      <sz val="11"/>
      <color theme="0"/>
      <name val="Calibri"/>
      <family val="2"/>
      <scheme val="minor"/>
    </font>
    <font>
      <sz val="9"/>
      <color theme="0"/>
      <name val="Calibri"/>
      <family val="2"/>
      <scheme val="minor"/>
    </font>
    <font>
      <sz val="11"/>
      <name val="Calibri"/>
      <family val="2"/>
      <scheme val="minor"/>
    </font>
    <font>
      <sz val="11"/>
      <color rgb="FF0000FF"/>
      <name val="Calibri"/>
      <family val="2"/>
      <scheme val="minor"/>
    </font>
    <font>
      <sz val="9"/>
      <color rgb="FF085393"/>
      <name val="Calibri"/>
      <family val="2"/>
      <scheme val="minor"/>
    </font>
    <font>
      <sz val="22"/>
      <color theme="0"/>
      <name val="Calibri Light"/>
      <family val="2"/>
      <scheme val="major"/>
    </font>
    <font>
      <sz val="11"/>
      <color rgb="FFFF0000"/>
      <name val="Calibri"/>
      <family val="2"/>
      <scheme val="minor"/>
    </font>
    <font>
      <i/>
      <sz val="9"/>
      <color rgb="FF085393"/>
      <name val="Calibri"/>
      <family val="2"/>
      <scheme val="minor"/>
    </font>
    <font>
      <sz val="10"/>
      <color theme="0"/>
      <name val="Calibri"/>
      <family val="2"/>
      <scheme val="minor"/>
    </font>
    <font>
      <i/>
      <sz val="8"/>
      <color theme="0"/>
      <name val="Calibri"/>
      <family val="2"/>
      <scheme val="minor"/>
    </font>
    <font>
      <b/>
      <sz val="11"/>
      <color rgb="FF085393"/>
      <name val="Calibri"/>
      <family val="2"/>
      <scheme val="minor"/>
    </font>
  </fonts>
  <fills count="39">
    <fill>
      <patternFill patternType="none"/>
    </fill>
    <fill>
      <patternFill patternType="gray125"/>
    </fill>
    <fill>
      <patternFill patternType="solid">
        <fgColor rgb="FF163260"/>
        <bgColor indexed="64"/>
      </patternFill>
    </fill>
    <fill>
      <patternFill patternType="solid">
        <fgColor rgb="FF085393"/>
        <bgColor indexed="64"/>
      </patternFill>
    </fill>
    <fill>
      <patternFill patternType="solid">
        <fgColor theme="0"/>
        <bgColor indexed="64"/>
      </patternFill>
    </fill>
    <fill>
      <patternFill patternType="solid">
        <fgColor theme="0" tint="-4.9989318521683403E-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0F8FE"/>
        <bgColor indexed="64"/>
      </patternFill>
    </fill>
    <fill>
      <patternFill patternType="solid">
        <fgColor theme="7"/>
        <bgColor indexed="64"/>
      </patternFill>
    </fill>
  </fills>
  <borders count="14">
    <border>
      <left/>
      <right/>
      <top/>
      <bottom/>
      <diagonal/>
    </border>
    <border>
      <left/>
      <right/>
      <top/>
      <bottom style="medium">
        <color theme="0" tint="-0.1499984740745262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BBDEFB"/>
      </left>
      <right style="thin">
        <color rgb="FFBBDEFB"/>
      </right>
      <top style="thin">
        <color rgb="FFBBDEFB"/>
      </top>
      <bottom style="thin">
        <color rgb="FFBBDEFB"/>
      </bottom>
      <diagonal/>
    </border>
    <border>
      <left/>
      <right/>
      <top/>
      <bottom style="medium">
        <color theme="0" tint="-0.14996795556505021"/>
      </bottom>
      <diagonal/>
    </border>
    <border>
      <left/>
      <right/>
      <top/>
      <bottom style="medium">
        <color rgb="FFE2F1FE"/>
      </bottom>
      <diagonal/>
    </border>
  </borders>
  <cellStyleXfs count="65">
    <xf numFmtId="174" fontId="0" fillId="0" borderId="0"/>
    <xf numFmtId="0" fontId="6" fillId="0" borderId="0" applyNumberFormat="0" applyFill="0" applyBorder="0" applyAlignment="0" applyProtection="0"/>
    <xf numFmtId="167" fontId="9" fillId="0" borderId="0" applyFont="0" applyFill="0" applyBorder="0" applyAlignment="0" applyProtection="0"/>
    <xf numFmtId="165" fontId="9" fillId="0" borderId="0" applyFont="0" applyFill="0" applyBorder="0" applyAlignment="0" applyProtection="0"/>
    <xf numFmtId="166" fontId="9" fillId="0" borderId="0" applyFont="0" applyFill="0" applyBorder="0" applyAlignment="0" applyProtection="0"/>
    <xf numFmtId="164" fontId="9" fillId="0" borderId="0" applyFont="0" applyFill="0" applyBorder="0" applyAlignment="0" applyProtection="0"/>
    <xf numFmtId="9" fontId="9" fillId="0" borderId="0" applyFont="0" applyFill="0" applyBorder="0" applyAlignment="0" applyProtection="0"/>
    <xf numFmtId="0" fontId="10" fillId="0" borderId="0" applyNumberFormat="0" applyFill="0" applyBorder="0" applyAlignment="0" applyProtection="0"/>
    <xf numFmtId="0" fontId="11" fillId="0" borderId="2" applyNumberFormat="0" applyFill="0" applyAlignment="0" applyProtection="0"/>
    <xf numFmtId="0" fontId="12" fillId="0" borderId="3" applyNumberFormat="0" applyFill="0" applyAlignment="0" applyProtection="0"/>
    <xf numFmtId="0" fontId="13" fillId="0" borderId="4" applyNumberFormat="0" applyFill="0" applyAlignment="0" applyProtection="0"/>
    <xf numFmtId="0" fontId="13" fillId="0" borderId="0" applyNumberFormat="0" applyFill="0" applyBorder="0" applyAlignment="0" applyProtection="0"/>
    <xf numFmtId="0" fontId="14" fillId="6" borderId="0" applyNumberFormat="0" applyBorder="0" applyAlignment="0" applyProtection="0"/>
    <xf numFmtId="0" fontId="15" fillId="7" borderId="0" applyNumberFormat="0" applyBorder="0" applyAlignment="0" applyProtection="0"/>
    <xf numFmtId="0" fontId="16" fillId="8" borderId="0" applyNumberFormat="0" applyBorder="0" applyAlignment="0" applyProtection="0"/>
    <xf numFmtId="0" fontId="17" fillId="9" borderId="5" applyNumberFormat="0" applyAlignment="0" applyProtection="0"/>
    <xf numFmtId="0" fontId="18" fillId="10" borderId="6" applyNumberFormat="0" applyAlignment="0" applyProtection="0"/>
    <xf numFmtId="0" fontId="19" fillId="10" borderId="5" applyNumberFormat="0" applyAlignment="0" applyProtection="0"/>
    <xf numFmtId="0" fontId="20" fillId="0" borderId="7" applyNumberFormat="0" applyFill="0" applyAlignment="0" applyProtection="0"/>
    <xf numFmtId="0" fontId="21" fillId="11" borderId="8" applyNumberFormat="0" applyAlignment="0" applyProtection="0"/>
    <xf numFmtId="0" fontId="22" fillId="0" borderId="0" applyNumberFormat="0" applyFill="0" applyBorder="0" applyAlignment="0" applyProtection="0"/>
    <xf numFmtId="0" fontId="9" fillId="12" borderId="9" applyNumberFormat="0" applyFont="0" applyAlignment="0" applyProtection="0"/>
    <xf numFmtId="0" fontId="23" fillId="0" borderId="0" applyNumberFormat="0" applyFill="0" applyBorder="0" applyAlignment="0" applyProtection="0"/>
    <xf numFmtId="0" fontId="24" fillId="0" borderId="10" applyNumberFormat="0" applyFill="0" applyAlignment="0" applyProtection="0"/>
    <xf numFmtId="0" fontId="25"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5" fillId="16" borderId="0" applyNumberFormat="0" applyBorder="0" applyAlignment="0" applyProtection="0"/>
    <xf numFmtId="0" fontId="25"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5" fillId="20" borderId="0" applyNumberFormat="0" applyBorder="0" applyAlignment="0" applyProtection="0"/>
    <xf numFmtId="0" fontId="25"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5" fillId="24" borderId="0" applyNumberFormat="0" applyBorder="0" applyAlignment="0" applyProtection="0"/>
    <xf numFmtId="0" fontId="25"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5" fillId="28" borderId="0" applyNumberFormat="0" applyBorder="0" applyAlignment="0" applyProtection="0"/>
    <xf numFmtId="0" fontId="25"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5" fillId="32" borderId="0" applyNumberFormat="0" applyBorder="0" applyAlignment="0" applyProtection="0"/>
    <xf numFmtId="0" fontId="25" fillId="33" borderId="0" applyNumberFormat="0" applyBorder="0" applyAlignment="0" applyProtection="0"/>
    <xf numFmtId="0" fontId="1" fillId="34" borderId="0" applyNumberFormat="0" applyBorder="0" applyAlignment="0" applyProtection="0"/>
    <xf numFmtId="0" fontId="1" fillId="35" borderId="0" applyNumberFormat="0" applyBorder="0" applyAlignment="0" applyProtection="0"/>
    <xf numFmtId="0" fontId="25" fillId="36" borderId="0" applyNumberFormat="0" applyBorder="0" applyAlignment="0" applyProtection="0"/>
    <xf numFmtId="0" fontId="32" fillId="2" borderId="0" applyNumberFormat="0">
      <alignment horizontal="left"/>
    </xf>
    <xf numFmtId="0" fontId="8" fillId="3" borderId="0" applyNumberFormat="0" applyAlignment="0">
      <alignment horizontal="left"/>
    </xf>
    <xf numFmtId="0" fontId="4" fillId="0" borderId="0" applyNumberFormat="0" applyFill="0" applyBorder="0">
      <alignment horizontal="left" vertical="center"/>
    </xf>
    <xf numFmtId="0" fontId="2" fillId="5" borderId="0" applyNumberFormat="0" applyFont="0" applyAlignment="0" applyProtection="0">
      <alignment vertical="top"/>
    </xf>
    <xf numFmtId="168" fontId="28" fillId="3" borderId="0">
      <alignment horizontal="center"/>
    </xf>
    <xf numFmtId="170" fontId="27" fillId="2" borderId="0">
      <alignment horizontal="center"/>
    </xf>
    <xf numFmtId="170" fontId="3" fillId="0" borderId="0">
      <alignment vertical="top"/>
    </xf>
    <xf numFmtId="168" fontId="29" fillId="0" borderId="0" applyFont="0" applyFill="0" applyBorder="0" applyAlignment="0" applyProtection="0"/>
    <xf numFmtId="171" fontId="9" fillId="0" borderId="0" applyFont="0" applyFill="0" applyBorder="0" applyAlignment="0" applyProtection="0"/>
    <xf numFmtId="172" fontId="29" fillId="2" borderId="0" applyFont="0" applyFill="0" applyBorder="0" applyAlignment="0" applyProtection="0"/>
    <xf numFmtId="170" fontId="30" fillId="2" borderId="0" applyNumberFormat="0" applyFill="0" applyBorder="0" applyAlignment="0" applyProtection="0"/>
    <xf numFmtId="170" fontId="31" fillId="0" borderId="0" applyNumberFormat="0" applyFill="0" applyBorder="0" applyAlignment="0">
      <alignment vertical="top"/>
    </xf>
    <xf numFmtId="173" fontId="29" fillId="2" borderId="0" applyFont="0" applyFill="0" applyBorder="0" applyAlignment="0" applyProtection="0"/>
    <xf numFmtId="171" fontId="30" fillId="37" borderId="11" applyNumberFormat="0">
      <protection locked="0"/>
    </xf>
    <xf numFmtId="0" fontId="2" fillId="5" borderId="12" applyFont="0" applyAlignment="0" applyProtection="0">
      <alignment vertical="top"/>
    </xf>
    <xf numFmtId="170" fontId="32" fillId="3" borderId="0" applyNumberFormat="0" applyBorder="0">
      <alignment horizontal="center" vertical="top"/>
    </xf>
    <xf numFmtId="170" fontId="3" fillId="38" borderId="0" applyNumberFormat="0" applyFont="0" applyBorder="0" applyAlignment="0" applyProtection="0">
      <alignment vertical="top"/>
    </xf>
  </cellStyleXfs>
  <cellXfs count="120">
    <xf numFmtId="174" fontId="0" fillId="0" borderId="0" xfId="0"/>
    <xf numFmtId="171" fontId="0" fillId="0" borderId="0" xfId="56" applyFont="1" applyFill="1" applyAlignment="1">
      <alignment horizontal="right" vertical="top"/>
    </xf>
    <xf numFmtId="174" fontId="0" fillId="0" borderId="0" xfId="0" applyFill="1" applyAlignment="1">
      <alignment horizontal="right" vertical="top"/>
    </xf>
    <xf numFmtId="170" fontId="37" fillId="0" borderId="0" xfId="54" applyFont="1">
      <alignment vertical="top"/>
    </xf>
    <xf numFmtId="174" fontId="2" fillId="5" borderId="0" xfId="0" applyFont="1" applyFill="1" applyBorder="1"/>
    <xf numFmtId="174" fontId="2" fillId="4" borderId="0" xfId="0" applyFont="1" applyFill="1" applyBorder="1"/>
    <xf numFmtId="174" fontId="2" fillId="5" borderId="0" xfId="0" applyFont="1" applyFill="1" applyBorder="1" applyAlignment="1">
      <alignment vertical="top" wrapText="1"/>
    </xf>
    <xf numFmtId="174" fontId="2" fillId="5" borderId="1" xfId="0" applyFont="1" applyFill="1" applyBorder="1" applyAlignment="1">
      <alignment vertical="top"/>
    </xf>
    <xf numFmtId="174" fontId="25" fillId="2" borderId="0" xfId="0" applyFont="1" applyFill="1" applyBorder="1" applyAlignment="1"/>
    <xf numFmtId="174" fontId="26" fillId="3" borderId="0" xfId="0" applyFont="1" applyFill="1" applyBorder="1" applyAlignment="1"/>
    <xf numFmtId="174" fontId="3" fillId="5" borderId="0" xfId="0" applyFont="1" applyFill="1" applyBorder="1" applyAlignment="1">
      <alignment horizontal="center" vertical="top"/>
    </xf>
    <xf numFmtId="174" fontId="3" fillId="5" borderId="0" xfId="0" applyFont="1" applyFill="1" applyBorder="1" applyAlignment="1">
      <alignment vertical="top"/>
    </xf>
    <xf numFmtId="174" fontId="25" fillId="2" borderId="0" xfId="0" applyFont="1" applyFill="1" applyBorder="1" applyAlignment="1">
      <alignment vertical="center"/>
    </xf>
    <xf numFmtId="170" fontId="27" fillId="2" borderId="0" xfId="53">
      <alignment horizontal="center"/>
    </xf>
    <xf numFmtId="170" fontId="32" fillId="2" borderId="0" xfId="48" applyNumberFormat="1" applyAlignment="1"/>
    <xf numFmtId="170" fontId="8" fillId="3" borderId="0" xfId="49" applyNumberFormat="1" applyAlignment="1"/>
    <xf numFmtId="170" fontId="4" fillId="0" borderId="0" xfId="50" applyNumberFormat="1">
      <alignment horizontal="left" vertical="center"/>
    </xf>
    <xf numFmtId="170" fontId="3" fillId="0" borderId="0" xfId="54">
      <alignment vertical="top"/>
    </xf>
    <xf numFmtId="174" fontId="2" fillId="5" borderId="0" xfId="0" applyFont="1" applyFill="1" applyBorder="1" applyAlignment="1">
      <alignment horizontal="left" vertical="top"/>
    </xf>
    <xf numFmtId="174" fontId="2" fillId="5" borderId="0" xfId="0" applyFont="1" applyFill="1" applyBorder="1" applyAlignment="1">
      <alignment vertical="top"/>
    </xf>
    <xf numFmtId="174" fontId="2" fillId="0" borderId="0" xfId="0" applyFont="1" applyFill="1" applyBorder="1" applyAlignment="1">
      <alignment vertical="top" wrapText="1"/>
    </xf>
    <xf numFmtId="174" fontId="3" fillId="0" borderId="0" xfId="0" applyFont="1" applyFill="1" applyBorder="1" applyAlignment="1">
      <alignment vertical="top"/>
    </xf>
    <xf numFmtId="174" fontId="2" fillId="0" borderId="0" xfId="0" applyFont="1" applyFill="1" applyBorder="1" applyAlignment="1">
      <alignment horizontal="left" wrapText="1"/>
    </xf>
    <xf numFmtId="174" fontId="2" fillId="0" borderId="0" xfId="0" applyFont="1" applyFill="1" applyBorder="1" applyAlignment="1">
      <alignment vertical="top"/>
    </xf>
    <xf numFmtId="174" fontId="2" fillId="0" borderId="0" xfId="0" applyFont="1" applyFill="1" applyBorder="1"/>
    <xf numFmtId="174" fontId="4" fillId="0" borderId="0" xfId="0" applyFont="1" applyFill="1" applyBorder="1" applyAlignment="1">
      <alignment vertical="center"/>
    </xf>
    <xf numFmtId="174" fontId="5" fillId="0" borderId="0" xfId="0" applyFont="1" applyFill="1" applyBorder="1" applyAlignment="1">
      <alignment vertical="center" wrapText="1"/>
    </xf>
    <xf numFmtId="174" fontId="2" fillId="0" borderId="0" xfId="0" applyFont="1" applyFill="1" applyBorder="1" applyAlignment="1">
      <alignment horizontal="left" vertical="top"/>
    </xf>
    <xf numFmtId="174" fontId="3" fillId="0" borderId="0" xfId="0" applyFont="1" applyFill="1" applyBorder="1" applyAlignment="1">
      <alignment horizontal="center" vertical="top"/>
    </xf>
    <xf numFmtId="174" fontId="7" fillId="0" borderId="0" xfId="0" applyFont="1" applyFill="1" applyBorder="1" applyAlignment="1">
      <alignment vertical="center" wrapText="1"/>
    </xf>
    <xf numFmtId="168" fontId="2" fillId="0" borderId="0" xfId="0" applyNumberFormat="1" applyFont="1" applyFill="1" applyBorder="1" applyAlignment="1">
      <alignment horizontal="left"/>
    </xf>
    <xf numFmtId="174" fontId="2" fillId="0" borderId="0" xfId="0" applyFont="1" applyFill="1" applyBorder="1" applyAlignment="1">
      <alignment horizontal="left"/>
    </xf>
    <xf numFmtId="169" fontId="2" fillId="0" borderId="0" xfId="0" applyNumberFormat="1" applyFont="1" applyFill="1" applyBorder="1" applyAlignment="1">
      <alignment horizontal="left"/>
    </xf>
    <xf numFmtId="174" fontId="0" fillId="0" borderId="0" xfId="0" applyFill="1"/>
    <xf numFmtId="174" fontId="3" fillId="0" borderId="0" xfId="0" applyFont="1" applyFill="1" applyBorder="1" applyAlignment="1">
      <alignment horizontal="left" vertical="top"/>
    </xf>
    <xf numFmtId="174" fontId="3" fillId="0" borderId="0" xfId="0" applyFont="1" applyFill="1" applyBorder="1"/>
    <xf numFmtId="174" fontId="0" fillId="0" borderId="0" xfId="0" applyFill="1" applyBorder="1"/>
    <xf numFmtId="174" fontId="25" fillId="0" borderId="0" xfId="0" applyFont="1" applyFill="1" applyBorder="1" applyAlignment="1"/>
    <xf numFmtId="174" fontId="26" fillId="0" borderId="0" xfId="0" applyFont="1" applyFill="1" applyBorder="1" applyAlignment="1"/>
    <xf numFmtId="170" fontId="30" fillId="0" borderId="0" xfId="58" applyFill="1" applyBorder="1" applyAlignment="1">
      <alignment vertical="top"/>
    </xf>
    <xf numFmtId="170" fontId="2" fillId="5" borderId="0" xfId="51" applyNumberFormat="1" applyFont="1" applyBorder="1" applyAlignment="1">
      <alignment horizontal="left" vertical="top"/>
    </xf>
    <xf numFmtId="170" fontId="3" fillId="5" borderId="0" xfId="51" applyNumberFormat="1" applyFont="1" applyBorder="1" applyAlignment="1">
      <alignment horizontal="center" vertical="top"/>
    </xf>
    <xf numFmtId="170" fontId="2" fillId="5" borderId="0" xfId="51" applyNumberFormat="1" applyFont="1" applyBorder="1" applyAlignment="1"/>
    <xf numFmtId="170" fontId="5" fillId="5" borderId="0" xfId="51" applyNumberFormat="1" applyFont="1" applyBorder="1" applyAlignment="1">
      <alignment vertical="center" wrapText="1"/>
    </xf>
    <xf numFmtId="170" fontId="2" fillId="5" borderId="0" xfId="51" applyNumberFormat="1" applyFont="1" applyAlignment="1">
      <alignment vertical="top"/>
    </xf>
    <xf numFmtId="170" fontId="3" fillId="5" borderId="0" xfId="51" applyNumberFormat="1" applyFont="1" applyAlignment="1">
      <alignment horizontal="center" vertical="top"/>
    </xf>
    <xf numFmtId="170" fontId="2" fillId="5" borderId="0" xfId="51" applyNumberFormat="1" applyFont="1" applyAlignment="1"/>
    <xf numFmtId="170" fontId="5" fillId="5" borderId="0" xfId="51" applyNumberFormat="1" applyFont="1" applyAlignment="1">
      <alignment vertical="center" wrapText="1"/>
    </xf>
    <xf numFmtId="0" fontId="2" fillId="5" borderId="12" xfId="62" applyFont="1" applyAlignment="1">
      <alignment vertical="top"/>
    </xf>
    <xf numFmtId="0" fontId="3" fillId="5" borderId="12" xfId="62" applyFont="1" applyAlignment="1">
      <alignment horizontal="center" vertical="top"/>
    </xf>
    <xf numFmtId="0" fontId="2" fillId="5" borderId="12" xfId="62" applyFont="1" applyAlignment="1"/>
    <xf numFmtId="0" fontId="5" fillId="5" borderId="12" xfId="62" applyFont="1" applyAlignment="1">
      <alignment vertical="center" wrapText="1"/>
    </xf>
    <xf numFmtId="174" fontId="25" fillId="0" borderId="0" xfId="0" applyFont="1" applyFill="1" applyBorder="1" applyAlignment="1">
      <alignment vertical="center"/>
    </xf>
    <xf numFmtId="170" fontId="7" fillId="5" borderId="0" xfId="51" applyNumberFormat="1" applyFont="1" applyAlignment="1">
      <alignment vertical="center" wrapText="1"/>
    </xf>
    <xf numFmtId="0" fontId="3" fillId="5" borderId="12" xfId="62" applyFont="1" applyAlignment="1"/>
    <xf numFmtId="0" fontId="2" fillId="5" borderId="12" xfId="62" applyFont="1" applyAlignment="1">
      <alignment horizontal="left"/>
    </xf>
    <xf numFmtId="0" fontId="7" fillId="5" borderId="12" xfId="62" applyFont="1" applyAlignment="1">
      <alignment horizontal="center" vertical="center" wrapText="1"/>
    </xf>
    <xf numFmtId="0" fontId="7" fillId="5" borderId="12" xfId="62" applyFont="1" applyAlignment="1">
      <alignment vertical="center" wrapText="1"/>
    </xf>
    <xf numFmtId="170" fontId="30" fillId="37" borderId="11" xfId="61" applyNumberFormat="1">
      <protection locked="0"/>
    </xf>
    <xf numFmtId="170" fontId="2" fillId="0" borderId="0" xfId="51" applyNumberFormat="1" applyFont="1" applyFill="1" applyAlignment="1"/>
    <xf numFmtId="0" fontId="2" fillId="0" borderId="0" xfId="62" applyFont="1" applyFill="1" applyBorder="1" applyAlignment="1"/>
    <xf numFmtId="174" fontId="0" fillId="5" borderId="0" xfId="51" applyNumberFormat="1" applyFont="1" applyAlignment="1"/>
    <xf numFmtId="174" fontId="2" fillId="5" borderId="0" xfId="51" applyNumberFormat="1" applyFont="1" applyAlignment="1">
      <alignment vertical="top"/>
    </xf>
    <xf numFmtId="0" fontId="0" fillId="5" borderId="12" xfId="62" applyFont="1" applyAlignment="1"/>
    <xf numFmtId="174" fontId="4" fillId="5" borderId="0" xfId="51" applyNumberFormat="1" applyFont="1" applyAlignment="1">
      <alignment vertical="center"/>
    </xf>
    <xf numFmtId="0" fontId="3" fillId="5" borderId="12" xfId="62" applyFont="1" applyAlignment="1">
      <alignment horizontal="left" vertical="top"/>
    </xf>
    <xf numFmtId="170" fontId="27" fillId="2" borderId="0" xfId="53" applyAlignment="1">
      <alignment horizontal="left"/>
    </xf>
    <xf numFmtId="170" fontId="32" fillId="2" borderId="0" xfId="48" applyNumberFormat="1" applyBorder="1">
      <alignment horizontal="left"/>
    </xf>
    <xf numFmtId="170" fontId="27" fillId="2" borderId="0" xfId="53" applyBorder="1">
      <alignment horizontal="center"/>
    </xf>
    <xf numFmtId="170" fontId="8" fillId="3" borderId="0" xfId="49" applyNumberFormat="1" applyBorder="1" applyAlignment="1"/>
    <xf numFmtId="168" fontId="28" fillId="3" borderId="0" xfId="52" applyBorder="1">
      <alignment horizontal="center"/>
    </xf>
    <xf numFmtId="170" fontId="34" fillId="0" borderId="0" xfId="59" applyFont="1">
      <alignment vertical="top"/>
    </xf>
    <xf numFmtId="170" fontId="35" fillId="2" borderId="0" xfId="53" applyFont="1">
      <alignment horizontal="center"/>
    </xf>
    <xf numFmtId="170" fontId="36" fillId="2" borderId="0" xfId="53" applyFont="1" applyAlignment="1">
      <alignment horizontal="left"/>
    </xf>
    <xf numFmtId="170" fontId="35" fillId="2" borderId="13" xfId="53" applyFont="1" applyBorder="1" applyAlignment="1">
      <alignment horizontal="centerContinuous"/>
    </xf>
    <xf numFmtId="170" fontId="35" fillId="2" borderId="0" xfId="53" applyFont="1" applyAlignment="1">
      <alignment horizontal="left"/>
    </xf>
    <xf numFmtId="170" fontId="4" fillId="0" borderId="0" xfId="50" applyNumberFormat="1" applyAlignment="1">
      <alignment horizontal="left" vertical="center"/>
    </xf>
    <xf numFmtId="170" fontId="3" fillId="0" borderId="0" xfId="54" applyAlignment="1">
      <alignment vertical="top"/>
    </xf>
    <xf numFmtId="174" fontId="0" fillId="0" borderId="0" xfId="0" applyAlignment="1"/>
    <xf numFmtId="0" fontId="0" fillId="0" borderId="0" xfId="0" applyNumberFormat="1" applyAlignment="1">
      <alignment horizontal="left" vertical="top" wrapText="1"/>
    </xf>
    <xf numFmtId="15" fontId="0" fillId="0" borderId="0" xfId="0" applyNumberFormat="1" applyAlignment="1">
      <alignment vertical="top"/>
    </xf>
    <xf numFmtId="175" fontId="0" fillId="0" borderId="0" xfId="0" applyNumberFormat="1" applyAlignment="1">
      <alignment horizontal="right" vertical="top"/>
    </xf>
    <xf numFmtId="174" fontId="0" fillId="0" borderId="0" xfId="0" applyAlignment="1">
      <alignment horizontal="right" vertical="top"/>
    </xf>
    <xf numFmtId="171" fontId="0" fillId="0" borderId="0" xfId="56" applyFont="1" applyAlignment="1">
      <alignment horizontal="right" vertical="top"/>
    </xf>
    <xf numFmtId="174" fontId="0" fillId="0" borderId="0" xfId="0" applyAlignment="1">
      <alignment horizontal="right" vertical="top" wrapText="1"/>
    </xf>
    <xf numFmtId="175" fontId="0" fillId="0" borderId="0" xfId="0" applyNumberFormat="1" applyAlignment="1">
      <alignment horizontal="right" vertical="top" wrapText="1"/>
    </xf>
    <xf numFmtId="174" fontId="0" fillId="0" borderId="0" xfId="0" applyAlignment="1">
      <alignment vertical="top"/>
    </xf>
    <xf numFmtId="174" fontId="33" fillId="0" borderId="0" xfId="0" applyFont="1" applyAlignment="1">
      <alignment vertical="top"/>
    </xf>
    <xf numFmtId="172" fontId="0" fillId="0" borderId="0" xfId="57" applyFont="1" applyFill="1" applyAlignment="1">
      <alignment vertical="top"/>
    </xf>
    <xf numFmtId="174" fontId="4" fillId="0" borderId="0" xfId="50" applyNumberFormat="1">
      <alignment horizontal="left" vertical="center"/>
    </xf>
    <xf numFmtId="174" fontId="30" fillId="0" borderId="0" xfId="58" applyNumberFormat="1" applyFill="1"/>
    <xf numFmtId="0" fontId="0" fillId="0" borderId="0" xfId="0" applyNumberFormat="1"/>
    <xf numFmtId="176" fontId="0" fillId="0" borderId="0" xfId="0" applyNumberFormat="1"/>
    <xf numFmtId="172" fontId="0" fillId="0" borderId="0" xfId="57" applyFont="1" applyFill="1"/>
    <xf numFmtId="9" fontId="0" fillId="0" borderId="0" xfId="0" applyNumberFormat="1"/>
    <xf numFmtId="0" fontId="0" fillId="0" borderId="0" xfId="0" applyNumberFormat="1"/>
    <xf numFmtId="174" fontId="30" fillId="37" borderId="11" xfId="61" applyNumberFormat="1">
      <protection locked="0"/>
    </xf>
    <xf numFmtId="172" fontId="30" fillId="37" borderId="11" xfId="57" applyFont="1" applyFill="1" applyBorder="1" applyProtection="1">
      <protection locked="0"/>
    </xf>
    <xf numFmtId="170" fontId="3" fillId="0" borderId="0" xfId="54" applyFill="1">
      <alignment vertical="top"/>
    </xf>
    <xf numFmtId="170" fontId="3" fillId="0" borderId="0" xfId="54" applyAlignment="1">
      <alignment vertical="top" wrapText="1"/>
    </xf>
    <xf numFmtId="15" fontId="0" fillId="0" borderId="0" xfId="0" applyNumberFormat="1" applyFill="1" applyAlignment="1">
      <alignment vertical="top"/>
    </xf>
    <xf numFmtId="175" fontId="0" fillId="0" borderId="0" xfId="0" applyNumberFormat="1" applyFill="1" applyAlignment="1">
      <alignment horizontal="right" vertical="top" wrapText="1"/>
    </xf>
    <xf numFmtId="174" fontId="0" fillId="0" borderId="0" xfId="0" applyFill="1" applyAlignment="1">
      <alignment vertical="top"/>
    </xf>
    <xf numFmtId="0" fontId="0" fillId="0" borderId="0" xfId="0" applyNumberFormat="1" applyFill="1" applyAlignment="1">
      <alignment horizontal="left" vertical="top" wrapText="1"/>
    </xf>
    <xf numFmtId="170" fontId="4" fillId="0" borderId="0" xfId="50" applyNumberFormat="1" applyFill="1">
      <alignment horizontal="left" vertical="center"/>
    </xf>
    <xf numFmtId="174" fontId="0" fillId="0" borderId="0" xfId="0" applyAlignment="1">
      <alignment horizontal="right"/>
    </xf>
    <xf numFmtId="170" fontId="4" fillId="2" borderId="0" xfId="50" applyNumberFormat="1" applyFill="1">
      <alignment horizontal="left" vertical="center"/>
    </xf>
    <xf numFmtId="174" fontId="4" fillId="0" borderId="0" xfId="50" applyNumberFormat="1" applyFill="1">
      <alignment horizontal="left" vertical="center"/>
    </xf>
    <xf numFmtId="170" fontId="32" fillId="2" borderId="0" xfId="48" applyNumberFormat="1" applyFill="1" applyAlignment="1">
      <alignment horizontal="center"/>
    </xf>
    <xf numFmtId="174" fontId="5" fillId="0" borderId="0" xfId="0" applyFont="1" applyFill="1" applyBorder="1" applyAlignment="1">
      <alignment horizontal="center" vertical="center" wrapText="1"/>
    </xf>
    <xf numFmtId="170" fontId="2" fillId="5" borderId="0" xfId="51" applyNumberFormat="1" applyFont="1" applyBorder="1" applyAlignment="1">
      <alignment horizontal="left" vertical="top"/>
    </xf>
    <xf numFmtId="170" fontId="32" fillId="3" borderId="0" xfId="49" applyNumberFormat="1" applyFont="1" applyAlignment="1">
      <alignment horizontal="center" vertical="center"/>
    </xf>
    <xf numFmtId="170" fontId="31" fillId="5" borderId="0" xfId="59" applyNumberFormat="1" applyFill="1" applyBorder="1" applyAlignment="1">
      <alignment horizontal="center" vertical="center" wrapText="1"/>
    </xf>
    <xf numFmtId="174" fontId="7" fillId="0" borderId="0" xfId="0" applyFont="1" applyFill="1" applyBorder="1" applyAlignment="1">
      <alignment horizontal="center" vertical="center" wrapText="1"/>
    </xf>
    <xf numFmtId="174" fontId="0" fillId="5" borderId="0" xfId="51" applyNumberFormat="1" applyFont="1" applyAlignment="1">
      <alignment horizontal="left"/>
    </xf>
    <xf numFmtId="174" fontId="4" fillId="5" borderId="0" xfId="0" applyFont="1" applyFill="1" applyBorder="1" applyAlignment="1">
      <alignment horizontal="left" vertical="center"/>
    </xf>
    <xf numFmtId="174" fontId="4" fillId="5" borderId="0" xfId="50" applyNumberFormat="1" applyFill="1" applyAlignment="1">
      <alignment horizontal="left" vertical="center"/>
    </xf>
    <xf numFmtId="170" fontId="2" fillId="5" borderId="0" xfId="51" applyNumberFormat="1" applyFont="1" applyAlignment="1">
      <alignment horizontal="left"/>
    </xf>
    <xf numFmtId="168" fontId="2" fillId="5" borderId="0" xfId="51" applyNumberFormat="1" applyFont="1" applyAlignment="1">
      <alignment horizontal="left"/>
    </xf>
    <xf numFmtId="0" fontId="2" fillId="5" borderId="0" xfId="51" applyNumberFormat="1" applyFont="1" applyAlignment="1">
      <alignment horizontal="left"/>
    </xf>
  </cellXfs>
  <cellStyles count="65">
    <cellStyle name="20% - Accent1" xfId="25" builtinId="30" hidden="1"/>
    <cellStyle name="20% - Accent2" xfId="29" builtinId="34" hidden="1"/>
    <cellStyle name="20% - Accent3" xfId="33" builtinId="38" hidden="1"/>
    <cellStyle name="20% - Accent4" xfId="37" builtinId="42" hidden="1"/>
    <cellStyle name="20% - Accent5" xfId="41" builtinId="46" hidden="1"/>
    <cellStyle name="20% - Accent6" xfId="45" builtinId="50" hidden="1"/>
    <cellStyle name="40% - Accent1" xfId="26" builtinId="31" hidden="1"/>
    <cellStyle name="40% - Accent2" xfId="30" builtinId="35" hidden="1"/>
    <cellStyle name="40% - Accent3" xfId="34" builtinId="39" hidden="1"/>
    <cellStyle name="40% - Accent4" xfId="38" builtinId="43" hidden="1"/>
    <cellStyle name="40% - Accent5" xfId="42" builtinId="47" hidden="1"/>
    <cellStyle name="40% - Accent6" xfId="46" builtinId="51" hidden="1"/>
    <cellStyle name="60% - Accent1" xfId="27" builtinId="32" hidden="1"/>
    <cellStyle name="60% - Accent2" xfId="31" builtinId="36" hidden="1"/>
    <cellStyle name="60% - Accent3" xfId="35" builtinId="40" hidden="1"/>
    <cellStyle name="60% - Accent4" xfId="39" builtinId="44" hidden="1"/>
    <cellStyle name="60% - Accent5" xfId="43" builtinId="48" hidden="1"/>
    <cellStyle name="60% - Accent6" xfId="47" builtinId="52" hidden="1"/>
    <cellStyle name="Accent1" xfId="24" builtinId="29" hidden="1"/>
    <cellStyle name="Accent2" xfId="28" builtinId="33" hidden="1"/>
    <cellStyle name="Accent3" xfId="32" builtinId="37" hidden="1"/>
    <cellStyle name="Accent4" xfId="36" builtinId="41" hidden="1"/>
    <cellStyle name="Accent5" xfId="40" builtinId="45" hidden="1"/>
    <cellStyle name="Accent6" xfId="44" builtinId="49" hidden="1"/>
    <cellStyle name="Background Fill" xfId="51" xr:uid="{00000000-0005-0000-0000-000019000000}"/>
    <cellStyle name="Bad" xfId="13" builtinId="27" hidden="1"/>
    <cellStyle name="BG Border" xfId="62" xr:uid="{00000000-0005-0000-0000-00001B000000}"/>
    <cellStyle name="Blank" xfId="60" xr:uid="{00000000-0005-0000-0000-00001C000000}"/>
    <cellStyle name="Calculation" xfId="17" builtinId="22" hidden="1"/>
    <cellStyle name="Check Cell" xfId="19" builtinId="23" hidden="1"/>
    <cellStyle name="Comma" xfId="2" builtinId="3" hidden="1"/>
    <cellStyle name="Comma [0]" xfId="3" builtinId="6" hidden="1"/>
    <cellStyle name="Cover Title" xfId="63" xr:uid="{00000000-0005-0000-0000-000023000000}"/>
    <cellStyle name="Currency" xfId="4" builtinId="4" hidden="1"/>
    <cellStyle name="Currency [0]" xfId="5" builtinId="7" hidden="1"/>
    <cellStyle name="Date" xfId="55" xr:uid="{00000000-0005-0000-0000-000026000000}"/>
    <cellStyle name="Date Heading" xfId="52" xr:uid="{00000000-0005-0000-0000-000027000000}"/>
    <cellStyle name="Explanatory Text" xfId="22" builtinId="53" hidden="1"/>
    <cellStyle name="Good" xfId="12" builtinId="26" hidden="1"/>
    <cellStyle name="Hard Coded Number" xfId="58" xr:uid="{00000000-0005-0000-0000-00002A000000}"/>
    <cellStyle name="Heading 1" xfId="8" builtinId="16" hidden="1"/>
    <cellStyle name="Heading 2" xfId="9" builtinId="17" hidden="1"/>
    <cellStyle name="Heading 3" xfId="10" builtinId="18" hidden="1"/>
    <cellStyle name="Heading 4" xfId="11" builtinId="19" hidden="1"/>
    <cellStyle name="Highlight" xfId="64" xr:uid="{00000000-0005-0000-0000-000030000000}"/>
    <cellStyle name="Hist Proj Title" xfId="53" xr:uid="{00000000-0005-0000-0000-000031000000}"/>
    <cellStyle name="Hyperlink" xfId="1" builtinId="8" hidden="1" customBuiltin="1"/>
    <cellStyle name="Input" xfId="15" builtinId="20" hidden="1"/>
    <cellStyle name="Input" xfId="61" builtinId="20" customBuiltin="1"/>
    <cellStyle name="Linked Cell" xfId="18" builtinId="24" hidden="1"/>
    <cellStyle name="Multiple" xfId="56" xr:uid="{00000000-0005-0000-0000-000037000000}"/>
    <cellStyle name="Neutral" xfId="14" builtinId="28" hidden="1"/>
    <cellStyle name="Normal" xfId="0" builtinId="0" customBuiltin="1"/>
    <cellStyle name="Note" xfId="21" builtinId="10" hidden="1"/>
    <cellStyle name="Notes and Comments" xfId="59" xr:uid="{00000000-0005-0000-0000-00003C000000}"/>
    <cellStyle name="Output" xfId="16" builtinId="21" hidden="1"/>
    <cellStyle name="Percent" xfId="6" builtinId="5" hidden="1"/>
    <cellStyle name="Percent" xfId="57" builtinId="5" customBuiltin="1"/>
    <cellStyle name="Primary Title" xfId="48" xr:uid="{00000000-0005-0000-0000-000042000000}"/>
    <cellStyle name="Row Label" xfId="54" xr:uid="{00000000-0005-0000-0000-000043000000}"/>
    <cellStyle name="Secondary Title" xfId="49" xr:uid="{00000000-0005-0000-0000-000044000000}"/>
    <cellStyle name="Tertiary Title" xfId="50" xr:uid="{00000000-0005-0000-0000-000047000000}"/>
    <cellStyle name="Title" xfId="7" builtinId="15" hidden="1"/>
    <cellStyle name="Total" xfId="23" builtinId="25" hidden="1"/>
    <cellStyle name="Warning Text" xfId="20" builtinId="11" hidden="1"/>
  </cellStyles>
  <dxfs count="0"/>
  <tableStyles count="0" defaultTableStyle="TableStyleMedium2" defaultPivotStyle="PivotStyleLight16"/>
  <colors>
    <mruColors>
      <color rgb="FF163260"/>
      <color rgb="FF085393"/>
      <color rgb="FFBBDEFB"/>
      <color rgb="FFF0F8FE"/>
      <color rgb="FF0000FF"/>
      <color rgb="FFEBF1FB"/>
      <color rgb="FFD3E0F5"/>
      <color rgb="FFC9D9F3"/>
      <color rgb="FFE2F1FE"/>
      <color rgb="FFC4E3F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4</xdr:col>
      <xdr:colOff>19050</xdr:colOff>
      <xdr:row>0</xdr:row>
      <xdr:rowOff>1019175</xdr:rowOff>
    </xdr:from>
    <xdr:to>
      <xdr:col>9</xdr:col>
      <xdr:colOff>457200</xdr:colOff>
      <xdr:row>0</xdr:row>
      <xdr:rowOff>1503980</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95550" y="1019175"/>
          <a:ext cx="3533775" cy="48480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15</xdr:col>
      <xdr:colOff>1931713</xdr:colOff>
      <xdr:row>0</xdr:row>
      <xdr:rowOff>123826</xdr:rowOff>
    </xdr:from>
    <xdr:to>
      <xdr:col>16</xdr:col>
      <xdr:colOff>161849</xdr:colOff>
      <xdr:row>0</xdr:row>
      <xdr:rowOff>466726</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227738" y="123826"/>
          <a:ext cx="401836" cy="3429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yukeselm\Documents\FE%20Training\CASE%20!\CASE%20excel%20files\comps%20example%20v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elcome"/>
      <sheetName val="Info"/>
      <sheetName val="Comparables valuation"/>
      <sheetName val="Tumi"/>
      <sheetName val="Samsonite"/>
      <sheetName val="Burberry"/>
      <sheetName val="LVMH"/>
      <sheetName val="Tumi model"/>
      <sheetName val="DCF"/>
      <sheetName val="WACC"/>
      <sheetName val="LBO"/>
      <sheetName val="M&amp;A"/>
      <sheetName val="Questions"/>
    </sheetNames>
    <sheetDataSet>
      <sheetData sheetId="0"/>
      <sheetData sheetId="1">
        <row r="1">
          <cell r="A1" t="str">
            <v xml:space="preserve">Case In Point - Samsonite Acquiring Tumi </v>
          </cell>
        </row>
        <row r="7">
          <cell r="N7">
            <v>42496</v>
          </cell>
        </row>
      </sheetData>
      <sheetData sheetId="2"/>
      <sheetData sheetId="3"/>
      <sheetData sheetId="4"/>
      <sheetData sheetId="5"/>
      <sheetData sheetId="6"/>
      <sheetData sheetId="7"/>
      <sheetData sheetId="8"/>
      <sheetData sheetId="9">
        <row r="26">
          <cell r="C26">
            <v>6.2937432573529503E-2</v>
          </cell>
        </row>
      </sheetData>
      <sheetData sheetId="10"/>
      <sheetData sheetId="11"/>
      <sheetData sheetId="12"/>
    </sheetDataSet>
  </externalBook>
</externalLink>
</file>

<file path=xl/theme/theme1.xml><?xml version="1.0" encoding="utf-8"?>
<a:theme xmlns:a="http://schemas.openxmlformats.org/drawingml/2006/main" name="FE Training">
  <a:themeElements>
    <a:clrScheme name="Financial Edge">
      <a:dk1>
        <a:srgbClr val="3F3F3F"/>
      </a:dk1>
      <a:lt1>
        <a:sysClr val="window" lastClr="FFFFFF"/>
      </a:lt1>
      <a:dk2>
        <a:srgbClr val="163260"/>
      </a:dk2>
      <a:lt2>
        <a:srgbClr val="F2F2F2"/>
      </a:lt2>
      <a:accent1>
        <a:srgbClr val="085393"/>
      </a:accent1>
      <a:accent2>
        <a:srgbClr val="8064A2"/>
      </a:accent2>
      <a:accent3>
        <a:srgbClr val="C0504D"/>
      </a:accent3>
      <a:accent4>
        <a:srgbClr val="ED7D31"/>
      </a:accent4>
      <a:accent5>
        <a:srgbClr val="FFC000"/>
      </a:accent5>
      <a:accent6>
        <a:srgbClr val="70AD47"/>
      </a:accent6>
      <a:hlink>
        <a:srgbClr val="085393"/>
      </a:hlink>
      <a:folHlink>
        <a:srgbClr val="B2B2B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1"/>
  <sheetViews>
    <sheetView showGridLines="0" tabSelected="1" zoomScaleNormal="100" zoomScaleSheetLayoutView="70" workbookViewId="0">
      <selection sqref="A1:N1"/>
    </sheetView>
  </sheetViews>
  <sheetFormatPr defaultColWidth="9.1328125" defaultRowHeight="14.25" x14ac:dyDescent="0.45"/>
  <cols>
    <col min="1" max="1" width="9.86328125" style="33" customWidth="1"/>
    <col min="2" max="13" width="9.19921875" style="33" customWidth="1"/>
    <col min="14" max="14" width="9.86328125" style="33" customWidth="1"/>
    <col min="15" max="26" width="9.1328125" style="33" customWidth="1"/>
    <col min="27" max="16384" width="9.1328125" style="33"/>
  </cols>
  <sheetData>
    <row r="1" spans="1:14" s="37" customFormat="1" ht="189.75" customHeight="1" x14ac:dyDescent="0.85">
      <c r="A1" s="108"/>
      <c r="B1" s="108"/>
      <c r="C1" s="108"/>
      <c r="D1" s="108"/>
      <c r="E1" s="108"/>
      <c r="F1" s="108"/>
      <c r="G1" s="108"/>
      <c r="H1" s="108"/>
      <c r="I1" s="108"/>
      <c r="J1" s="108"/>
      <c r="K1" s="108"/>
      <c r="L1" s="108"/>
      <c r="M1" s="108"/>
      <c r="N1" s="108"/>
    </row>
    <row r="2" spans="1:14" s="23" customFormat="1" ht="75" customHeight="1" x14ac:dyDescent="0.45">
      <c r="A2" s="111" t="s">
        <v>44</v>
      </c>
      <c r="B2" s="111"/>
      <c r="C2" s="111"/>
      <c r="D2" s="111"/>
      <c r="E2" s="111"/>
      <c r="F2" s="111"/>
      <c r="G2" s="111"/>
      <c r="H2" s="111"/>
      <c r="I2" s="111"/>
      <c r="J2" s="111"/>
      <c r="K2" s="111"/>
      <c r="L2" s="111"/>
      <c r="M2" s="111"/>
      <c r="N2" s="111"/>
    </row>
    <row r="3" spans="1:14" s="24" customFormat="1" ht="7.5" customHeight="1" x14ac:dyDescent="0.45">
      <c r="B3" s="25"/>
      <c r="C3" s="25"/>
      <c r="F3" s="26"/>
      <c r="G3" s="26"/>
      <c r="H3" s="26"/>
      <c r="I3" s="26"/>
      <c r="J3" s="26"/>
      <c r="K3" s="26"/>
    </row>
    <row r="4" spans="1:14" s="24" customFormat="1" ht="15" customHeight="1" x14ac:dyDescent="0.45">
      <c r="A4" s="40"/>
      <c r="B4" s="41"/>
      <c r="C4" s="110"/>
      <c r="D4" s="110"/>
      <c r="E4" s="42"/>
      <c r="F4" s="43"/>
      <c r="G4" s="43"/>
      <c r="H4" s="43"/>
      <c r="I4" s="43"/>
      <c r="J4" s="43"/>
      <c r="K4" s="43"/>
      <c r="L4" s="42"/>
      <c r="M4" s="42"/>
      <c r="N4" s="42"/>
    </row>
    <row r="5" spans="1:14" s="24" customFormat="1" ht="15" customHeight="1" x14ac:dyDescent="0.45">
      <c r="A5" s="112" t="s">
        <v>12</v>
      </c>
      <c r="B5" s="112"/>
      <c r="C5" s="112"/>
      <c r="D5" s="112"/>
      <c r="E5" s="112"/>
      <c r="F5" s="112"/>
      <c r="G5" s="112"/>
      <c r="H5" s="112"/>
      <c r="I5" s="112"/>
      <c r="J5" s="112"/>
      <c r="K5" s="112"/>
      <c r="L5" s="112"/>
      <c r="M5" s="112"/>
      <c r="N5" s="112"/>
    </row>
    <row r="6" spans="1:14" s="24" customFormat="1" ht="15" customHeight="1" x14ac:dyDescent="0.45">
      <c r="A6" s="112"/>
      <c r="B6" s="112"/>
      <c r="C6" s="112"/>
      <c r="D6" s="112"/>
      <c r="E6" s="112"/>
      <c r="F6" s="112"/>
      <c r="G6" s="112"/>
      <c r="H6" s="112"/>
      <c r="I6" s="112"/>
      <c r="J6" s="112"/>
      <c r="K6" s="112"/>
      <c r="L6" s="112"/>
      <c r="M6" s="112"/>
      <c r="N6" s="112"/>
    </row>
    <row r="7" spans="1:14" s="24" customFormat="1" ht="15" customHeight="1" x14ac:dyDescent="0.45">
      <c r="A7" s="112" t="str">
        <f ca="1">"© "&amp;YEAR(TODAY())&amp;" Financial Edge Training"</f>
        <v>© 2021 Financial Edge Training</v>
      </c>
      <c r="B7" s="112"/>
      <c r="C7" s="112"/>
      <c r="D7" s="112"/>
      <c r="E7" s="112"/>
      <c r="F7" s="112"/>
      <c r="G7" s="112"/>
      <c r="H7" s="112"/>
      <c r="I7" s="112"/>
      <c r="J7" s="112"/>
      <c r="K7" s="112"/>
      <c r="L7" s="112"/>
      <c r="M7" s="112"/>
      <c r="N7" s="112"/>
    </row>
    <row r="8" spans="1:14" s="24" customFormat="1" ht="15" customHeight="1" thickBot="1" x14ac:dyDescent="0.5">
      <c r="A8" s="48"/>
      <c r="B8" s="49"/>
      <c r="C8" s="48"/>
      <c r="D8" s="48"/>
      <c r="E8" s="50"/>
      <c r="F8" s="51"/>
      <c r="G8" s="51"/>
      <c r="H8" s="51"/>
      <c r="I8" s="51"/>
      <c r="J8" s="51"/>
      <c r="K8" s="51"/>
      <c r="L8" s="50"/>
      <c r="M8" s="50"/>
      <c r="N8" s="50"/>
    </row>
    <row r="9" spans="1:14" s="24" customFormat="1" ht="15" customHeight="1" x14ac:dyDescent="0.45">
      <c r="F9" s="29"/>
      <c r="G9" s="113"/>
      <c r="H9" s="113"/>
      <c r="I9" s="113"/>
      <c r="J9" s="113"/>
      <c r="K9" s="29"/>
    </row>
    <row r="10" spans="1:14" s="24" customFormat="1" ht="15" customHeight="1" x14ac:dyDescent="0.45">
      <c r="B10" s="25"/>
      <c r="C10" s="25"/>
      <c r="F10" s="29"/>
      <c r="G10" s="113"/>
      <c r="H10" s="113"/>
      <c r="I10" s="113"/>
      <c r="J10" s="113"/>
      <c r="K10" s="29"/>
    </row>
    <row r="11" spans="1:14" s="24" customFormat="1" ht="15" customHeight="1" x14ac:dyDescent="0.45">
      <c r="B11" s="21"/>
      <c r="C11" s="21"/>
      <c r="D11" s="22"/>
      <c r="F11" s="26"/>
      <c r="G11" s="26"/>
      <c r="H11" s="26"/>
      <c r="I11" s="26"/>
      <c r="J11" s="26"/>
      <c r="K11" s="26"/>
    </row>
    <row r="12" spans="1:14" s="24" customFormat="1" ht="15" customHeight="1" x14ac:dyDescent="0.45">
      <c r="A12" s="27"/>
      <c r="B12" s="21"/>
      <c r="C12" s="21"/>
      <c r="D12" s="30"/>
      <c r="F12" s="26"/>
      <c r="G12" s="109"/>
      <c r="H12" s="109"/>
      <c r="I12" s="109"/>
      <c r="J12" s="109"/>
      <c r="K12" s="26"/>
    </row>
    <row r="13" spans="1:14" s="24" customFormat="1" ht="15" customHeight="1" x14ac:dyDescent="0.45">
      <c r="A13" s="20"/>
      <c r="B13" s="21"/>
      <c r="C13" s="21"/>
      <c r="D13" s="31"/>
      <c r="F13" s="26"/>
      <c r="G13" s="109"/>
      <c r="H13" s="109"/>
      <c r="I13" s="109"/>
      <c r="J13" s="109"/>
      <c r="K13" s="26"/>
    </row>
    <row r="14" spans="1:14" s="24" customFormat="1" ht="15" customHeight="1" x14ac:dyDescent="0.45">
      <c r="A14" s="23"/>
      <c r="B14" s="21"/>
      <c r="C14" s="21"/>
      <c r="D14" s="31"/>
      <c r="F14" s="26"/>
      <c r="G14" s="109"/>
      <c r="H14" s="109"/>
      <c r="I14" s="109"/>
      <c r="J14" s="109"/>
      <c r="K14" s="26"/>
    </row>
    <row r="15" spans="1:14" s="24" customFormat="1" ht="15" customHeight="1" x14ac:dyDescent="0.45">
      <c r="A15" s="23"/>
      <c r="B15" s="21"/>
      <c r="C15" s="21"/>
      <c r="D15" s="31"/>
      <c r="F15" s="26"/>
      <c r="G15" s="26"/>
      <c r="H15" s="26"/>
      <c r="I15" s="26"/>
      <c r="J15" s="26"/>
      <c r="K15" s="26"/>
    </row>
    <row r="16" spans="1:14" s="24" customFormat="1" ht="15" customHeight="1" x14ac:dyDescent="0.45">
      <c r="A16" s="23"/>
      <c r="B16" s="21"/>
      <c r="C16" s="21"/>
      <c r="D16" s="32"/>
      <c r="F16" s="26"/>
      <c r="G16" s="109"/>
      <c r="H16" s="109"/>
      <c r="I16" s="109"/>
      <c r="J16" s="109"/>
      <c r="K16" s="26"/>
    </row>
    <row r="17" spans="1:12" s="24" customFormat="1" ht="15" customHeight="1" x14ac:dyDescent="0.45">
      <c r="A17" s="23"/>
      <c r="B17" s="34"/>
      <c r="C17" s="35"/>
      <c r="D17" s="32"/>
      <c r="F17" s="26"/>
      <c r="G17" s="26"/>
      <c r="H17" s="26"/>
      <c r="I17" s="26"/>
      <c r="J17" s="26"/>
      <c r="K17" s="26"/>
    </row>
    <row r="18" spans="1:12" ht="15" customHeight="1" x14ac:dyDescent="0.45">
      <c r="A18" s="36"/>
      <c r="B18" s="36"/>
      <c r="C18" s="36"/>
      <c r="D18" s="36"/>
      <c r="E18" s="36"/>
      <c r="F18" s="36"/>
      <c r="G18" s="36"/>
      <c r="H18" s="36"/>
      <c r="I18" s="36"/>
      <c r="J18" s="36"/>
      <c r="K18" s="36"/>
      <c r="L18" s="36"/>
    </row>
    <row r="19" spans="1:12" x14ac:dyDescent="0.45">
      <c r="A19" s="36"/>
      <c r="B19" s="36"/>
      <c r="C19" s="36"/>
      <c r="D19" s="36"/>
      <c r="E19" s="36"/>
      <c r="F19" s="36"/>
      <c r="G19" s="36"/>
      <c r="H19" s="36"/>
      <c r="I19" s="36"/>
      <c r="J19" s="36"/>
      <c r="K19" s="36"/>
      <c r="L19" s="36"/>
    </row>
    <row r="20" spans="1:12" x14ac:dyDescent="0.45">
      <c r="A20" s="36"/>
      <c r="B20" s="36"/>
      <c r="C20" s="36"/>
      <c r="D20" s="36"/>
      <c r="E20" s="36"/>
      <c r="F20" s="36"/>
      <c r="G20" s="36"/>
      <c r="H20" s="36"/>
      <c r="I20" s="36"/>
      <c r="J20" s="36"/>
      <c r="K20" s="36"/>
      <c r="L20" s="36"/>
    </row>
    <row r="21" spans="1:12" x14ac:dyDescent="0.45">
      <c r="A21" s="36"/>
      <c r="B21" s="36"/>
      <c r="C21" s="36"/>
      <c r="D21" s="36"/>
      <c r="E21" s="36"/>
      <c r="F21" s="36"/>
      <c r="G21" s="36"/>
      <c r="H21" s="36"/>
      <c r="I21" s="36"/>
      <c r="J21" s="36"/>
      <c r="K21" s="36"/>
      <c r="L21" s="36"/>
    </row>
  </sheetData>
  <mergeCells count="8">
    <mergeCell ref="A1:N1"/>
    <mergeCell ref="G16:J16"/>
    <mergeCell ref="G12:J14"/>
    <mergeCell ref="C4:D4"/>
    <mergeCell ref="A2:N2"/>
    <mergeCell ref="A5:N6"/>
    <mergeCell ref="A7:N7"/>
    <mergeCell ref="G9:J10"/>
  </mergeCells>
  <printOptions headings="1"/>
  <pageMargins left="0.7" right="0.7" top="0.75" bottom="0.75" header="0.3" footer="0.3"/>
  <pageSetup paperSize="9" scale="97" orientation="landscape" verticalDpi="0" r:id="rId1"/>
  <headerFooter>
    <oddHeader xml:space="preserve">&amp;R&amp;10&amp;F 
&amp;A
</oddHeader>
    <oddFooter>&amp;L&amp;10© 2016&amp;C&amp;10Page &amp;P of &amp;N&amp;R&amp;G</oddFooter>
  </headerFooter>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R26"/>
  <sheetViews>
    <sheetView showGridLines="0" zoomScaleNormal="100" zoomScaleSheetLayoutView="70" workbookViewId="0"/>
  </sheetViews>
  <sheetFormatPr defaultColWidth="9.1328125" defaultRowHeight="14.25" x14ac:dyDescent="0.45"/>
  <cols>
    <col min="1" max="1" width="1.46484375" customWidth="1"/>
    <col min="2" max="2" width="2.86328125" customWidth="1"/>
    <col min="3" max="3" width="13.19921875" customWidth="1"/>
    <col min="4" max="4" width="2.86328125" customWidth="1"/>
    <col min="5" max="7" width="1.46484375" customWidth="1"/>
    <col min="8" max="8" width="2.86328125" customWidth="1"/>
    <col min="9" max="9" width="42.796875" customWidth="1"/>
    <col min="10" max="11" width="1.46484375" customWidth="1"/>
    <col min="12" max="12" width="15.53125" customWidth="1"/>
    <col min="13" max="14" width="1.46484375" customWidth="1"/>
    <col min="15" max="15" width="2.86328125" customWidth="1"/>
    <col min="16" max="16" width="32.53125" customWidth="1"/>
    <col min="17" max="17" width="2.86328125" customWidth="1"/>
    <col min="18" max="18" width="1.46484375" customWidth="1"/>
    <col min="23" max="23" width="17.796875" bestFit="1" customWidth="1"/>
  </cols>
  <sheetData>
    <row r="1" spans="1:18" s="37" customFormat="1" ht="45" customHeight="1" x14ac:dyDescent="0.85">
      <c r="A1" s="14" t="s">
        <v>18</v>
      </c>
      <c r="B1" s="14"/>
      <c r="C1" s="14"/>
      <c r="D1" s="14"/>
      <c r="E1" s="14"/>
      <c r="F1" s="14"/>
      <c r="G1" s="14"/>
      <c r="H1" s="14"/>
      <c r="I1" s="14"/>
      <c r="J1" s="8"/>
      <c r="K1" s="8"/>
      <c r="L1" s="8"/>
      <c r="M1" s="8"/>
      <c r="N1" s="8"/>
      <c r="O1" s="8"/>
      <c r="P1" s="8"/>
      <c r="Q1" s="8"/>
      <c r="R1" s="8"/>
    </row>
    <row r="2" spans="1:18" s="38" customFormat="1" ht="30" customHeight="1" x14ac:dyDescent="0.65">
      <c r="A2" s="15"/>
      <c r="B2" s="15"/>
      <c r="C2" s="15"/>
      <c r="D2" s="15"/>
      <c r="E2" s="15"/>
      <c r="F2" s="15"/>
      <c r="G2" s="15"/>
      <c r="H2" s="15"/>
      <c r="I2" s="15"/>
      <c r="J2" s="9"/>
      <c r="K2" s="9"/>
      <c r="L2" s="9"/>
      <c r="M2" s="9"/>
      <c r="N2" s="9"/>
      <c r="O2" s="9"/>
      <c r="P2" s="9"/>
      <c r="Q2" s="9"/>
      <c r="R2" s="9"/>
    </row>
    <row r="3" spans="1:18" s="5" customFormat="1" ht="7.5" customHeight="1" x14ac:dyDescent="0.45"/>
    <row r="4" spans="1:18" s="5" customFormat="1" ht="22.5" customHeight="1" x14ac:dyDescent="0.45">
      <c r="A4" s="4"/>
      <c r="B4" s="115" t="s">
        <v>0</v>
      </c>
      <c r="C4" s="115"/>
      <c r="D4" s="115"/>
      <c r="E4" s="115"/>
      <c r="F4" s="115"/>
      <c r="G4" s="115"/>
      <c r="H4" s="115"/>
      <c r="I4" s="115"/>
      <c r="K4" s="4"/>
      <c r="L4" s="115" t="s">
        <v>2</v>
      </c>
      <c r="M4" s="115"/>
      <c r="N4" s="115"/>
      <c r="O4" s="115"/>
      <c r="P4" s="115"/>
      <c r="Q4" s="47"/>
      <c r="R4" s="47"/>
    </row>
    <row r="5" spans="1:18" s="5" customFormat="1" ht="15" customHeight="1" x14ac:dyDescent="0.45">
      <c r="A5" s="18"/>
      <c r="B5" s="10" t="s">
        <v>1</v>
      </c>
      <c r="C5" s="61" t="s">
        <v>18</v>
      </c>
      <c r="D5" s="19"/>
      <c r="E5" s="19"/>
      <c r="F5" s="19"/>
      <c r="G5" s="19"/>
      <c r="H5" s="19"/>
      <c r="I5" s="19"/>
      <c r="K5" s="4"/>
      <c r="L5" s="11" t="s">
        <v>3</v>
      </c>
      <c r="M5" s="11"/>
      <c r="N5" s="117" t="s">
        <v>24</v>
      </c>
      <c r="O5" s="117"/>
      <c r="P5" s="117"/>
      <c r="Q5" s="117"/>
      <c r="R5" s="47"/>
    </row>
    <row r="6" spans="1:18" s="5" customFormat="1" ht="15" customHeight="1" x14ac:dyDescent="0.45">
      <c r="A6" s="6"/>
      <c r="B6" s="10" t="s">
        <v>1</v>
      </c>
      <c r="C6" s="61" t="s">
        <v>45</v>
      </c>
      <c r="D6" s="19"/>
      <c r="E6" s="19"/>
      <c r="F6" s="19"/>
      <c r="G6" s="19"/>
      <c r="H6" s="19"/>
      <c r="I6" s="19"/>
      <c r="K6" s="18"/>
      <c r="L6" s="11" t="s">
        <v>4</v>
      </c>
      <c r="M6" s="11"/>
      <c r="N6" s="118">
        <v>42496</v>
      </c>
      <c r="O6" s="118"/>
      <c r="P6" s="118"/>
      <c r="Q6" s="118"/>
      <c r="R6" s="47"/>
    </row>
    <row r="7" spans="1:18" s="5" customFormat="1" ht="15" customHeight="1" x14ac:dyDescent="0.45">
      <c r="A7" s="19"/>
      <c r="B7" s="10"/>
      <c r="C7" s="19"/>
      <c r="D7" s="19"/>
      <c r="E7" s="19"/>
      <c r="F7" s="19"/>
      <c r="G7" s="19"/>
      <c r="H7" s="19"/>
      <c r="I7" s="19"/>
      <c r="K7" s="6"/>
      <c r="L7" s="11" t="s">
        <v>5</v>
      </c>
      <c r="M7" s="11"/>
      <c r="N7" s="117" t="s">
        <v>9</v>
      </c>
      <c r="O7" s="117"/>
      <c r="P7" s="117"/>
      <c r="Q7" s="117"/>
      <c r="R7" s="47"/>
    </row>
    <row r="8" spans="1:18" s="5" customFormat="1" ht="15" customHeight="1" x14ac:dyDescent="0.45">
      <c r="A8" s="19"/>
      <c r="B8" s="10"/>
      <c r="C8" s="19"/>
      <c r="D8" s="19"/>
      <c r="E8" s="19"/>
      <c r="F8" s="19"/>
      <c r="G8" s="19"/>
      <c r="H8" s="19"/>
      <c r="I8" s="19"/>
      <c r="K8" s="19"/>
      <c r="L8" s="11" t="s">
        <v>6</v>
      </c>
      <c r="M8" s="11"/>
      <c r="N8" s="117" t="s">
        <v>10</v>
      </c>
      <c r="O8" s="117"/>
      <c r="P8" s="117"/>
      <c r="Q8" s="117"/>
      <c r="R8" s="47"/>
    </row>
    <row r="9" spans="1:18" s="5" customFormat="1" ht="15" customHeight="1" x14ac:dyDescent="0.45">
      <c r="A9" s="44"/>
      <c r="B9" s="45"/>
      <c r="C9" s="44"/>
      <c r="D9" s="44"/>
      <c r="E9" s="44"/>
      <c r="F9" s="44"/>
      <c r="G9" s="44"/>
      <c r="H9" s="44"/>
      <c r="I9" s="44"/>
      <c r="K9" s="19"/>
      <c r="L9" s="11" t="s">
        <v>7</v>
      </c>
      <c r="M9" s="11"/>
      <c r="N9" s="117" t="s">
        <v>11</v>
      </c>
      <c r="O9" s="117"/>
      <c r="P9" s="117"/>
      <c r="Q9" s="117"/>
      <c r="R9" s="47"/>
    </row>
    <row r="10" spans="1:18" s="5" customFormat="1" ht="15" customHeight="1" x14ac:dyDescent="0.45">
      <c r="A10" s="46"/>
      <c r="B10" s="46"/>
      <c r="C10" s="46"/>
      <c r="D10" s="46"/>
      <c r="E10" s="46"/>
      <c r="F10" s="46"/>
      <c r="G10" s="46"/>
      <c r="H10" s="46"/>
      <c r="I10" s="46"/>
      <c r="K10" s="19"/>
      <c r="L10" s="11" t="s">
        <v>8</v>
      </c>
      <c r="M10" s="11"/>
      <c r="N10" s="119">
        <v>0</v>
      </c>
      <c r="O10" s="119"/>
      <c r="P10" s="119"/>
      <c r="Q10" s="119"/>
      <c r="R10" s="53"/>
    </row>
    <row r="11" spans="1:18" s="5" customFormat="1" ht="15" customHeight="1" thickBot="1" x14ac:dyDescent="0.5">
      <c r="A11" s="50"/>
      <c r="B11" s="50"/>
      <c r="C11" s="50"/>
      <c r="D11" s="50"/>
      <c r="E11" s="50"/>
      <c r="F11" s="50"/>
      <c r="G11" s="50"/>
      <c r="H11" s="50"/>
      <c r="I11" s="50"/>
      <c r="K11" s="7"/>
      <c r="L11" s="65"/>
      <c r="M11" s="65"/>
      <c r="N11" s="54"/>
      <c r="O11" s="55"/>
      <c r="P11" s="55"/>
      <c r="Q11" s="56"/>
      <c r="R11" s="57"/>
    </row>
    <row r="12" spans="1:18" s="5" customFormat="1" ht="7.5" customHeight="1" x14ac:dyDescent="0.45">
      <c r="K12" s="26"/>
      <c r="L12" s="26"/>
      <c r="M12" s="26"/>
      <c r="N12" s="26"/>
      <c r="O12" s="26"/>
      <c r="P12" s="26"/>
      <c r="Q12" s="26"/>
      <c r="R12" s="26"/>
    </row>
    <row r="13" spans="1:18" s="5" customFormat="1" ht="22.5" customHeight="1" x14ac:dyDescent="0.45">
      <c r="A13" s="61"/>
      <c r="B13" s="116" t="s">
        <v>17</v>
      </c>
      <c r="C13" s="116"/>
      <c r="D13" s="116"/>
      <c r="E13" s="116"/>
      <c r="F13" s="116"/>
      <c r="G13" s="116"/>
      <c r="H13" s="116"/>
      <c r="I13" s="116"/>
      <c r="J13" s="116"/>
      <c r="K13" s="116"/>
      <c r="L13" s="116"/>
      <c r="N13" s="4"/>
      <c r="O13" s="115" t="s">
        <v>13</v>
      </c>
      <c r="P13" s="115"/>
      <c r="Q13" s="115"/>
      <c r="R13" s="64"/>
    </row>
    <row r="14" spans="1:18" s="5" customFormat="1" ht="15" customHeight="1" x14ac:dyDescent="0.45">
      <c r="A14" s="62"/>
      <c r="B14" s="114" t="s">
        <v>41</v>
      </c>
      <c r="C14" s="114"/>
      <c r="D14" s="114" t="s">
        <v>18</v>
      </c>
      <c r="E14" s="114"/>
      <c r="F14" s="114"/>
      <c r="G14" s="114"/>
      <c r="H14" s="114"/>
      <c r="I14" s="114"/>
      <c r="J14" s="114"/>
      <c r="K14" s="114"/>
      <c r="L14" s="114"/>
      <c r="N14" s="18"/>
      <c r="O14" s="28"/>
      <c r="P14" s="23"/>
      <c r="Q14" s="23"/>
      <c r="R14" s="62"/>
    </row>
    <row r="15" spans="1:18" s="5" customFormat="1" ht="15" customHeight="1" x14ac:dyDescent="0.45">
      <c r="A15" s="62"/>
      <c r="B15" s="114" t="s">
        <v>42</v>
      </c>
      <c r="C15" s="114"/>
      <c r="D15" s="114" t="s">
        <v>45</v>
      </c>
      <c r="E15" s="114"/>
      <c r="F15" s="114"/>
      <c r="G15" s="114"/>
      <c r="H15" s="114"/>
      <c r="I15" s="114"/>
      <c r="J15" s="114"/>
      <c r="K15" s="114"/>
      <c r="L15" s="114"/>
      <c r="N15" s="6"/>
      <c r="O15" s="28"/>
      <c r="P15" s="58" t="s">
        <v>14</v>
      </c>
      <c r="Q15" s="23"/>
      <c r="R15" s="62"/>
    </row>
    <row r="16" spans="1:18" s="5" customFormat="1" ht="15" customHeight="1" x14ac:dyDescent="0.45">
      <c r="A16" s="62"/>
      <c r="B16" s="114"/>
      <c r="C16" s="114"/>
      <c r="D16" s="114"/>
      <c r="E16" s="114"/>
      <c r="F16" s="114"/>
      <c r="G16" s="114"/>
      <c r="H16" s="114"/>
      <c r="I16" s="114"/>
      <c r="J16" s="114"/>
      <c r="K16" s="114"/>
      <c r="L16" s="114"/>
      <c r="N16" s="19"/>
      <c r="O16" s="28"/>
      <c r="P16" s="39" t="s">
        <v>15</v>
      </c>
      <c r="Q16" s="23"/>
      <c r="R16" s="62"/>
    </row>
    <row r="17" spans="1:18" s="5" customFormat="1" ht="15" customHeight="1" x14ac:dyDescent="0.45">
      <c r="A17" s="62"/>
      <c r="B17" s="114"/>
      <c r="C17" s="114"/>
      <c r="D17" s="114"/>
      <c r="E17" s="114"/>
      <c r="F17" s="114"/>
      <c r="G17" s="114"/>
      <c r="H17" s="114"/>
      <c r="I17" s="114"/>
      <c r="J17" s="114"/>
      <c r="K17" s="114"/>
      <c r="L17" s="114"/>
      <c r="N17" s="19"/>
      <c r="O17" s="28"/>
      <c r="P17" t="s">
        <v>16</v>
      </c>
      <c r="Q17" s="23"/>
      <c r="R17" s="62"/>
    </row>
    <row r="18" spans="1:18" s="5" customFormat="1" ht="15" customHeight="1" x14ac:dyDescent="0.45">
      <c r="A18" s="46"/>
      <c r="B18" s="114"/>
      <c r="C18" s="114"/>
      <c r="D18" s="114"/>
      <c r="E18" s="114"/>
      <c r="F18" s="114"/>
      <c r="G18" s="114"/>
      <c r="H18" s="114"/>
      <c r="I18" s="114"/>
      <c r="J18" s="114"/>
      <c r="K18" s="114"/>
      <c r="L18" s="114"/>
      <c r="N18" s="46"/>
      <c r="O18" s="59"/>
      <c r="P18" s="59"/>
      <c r="Q18" s="59"/>
      <c r="R18" s="46"/>
    </row>
    <row r="19" spans="1:18" ht="14.65" thickBot="1" x14ac:dyDescent="0.5">
      <c r="A19" s="50"/>
      <c r="B19" s="50"/>
      <c r="C19" s="50"/>
      <c r="D19" s="63"/>
      <c r="E19" s="63"/>
      <c r="F19" s="63"/>
      <c r="G19" s="63"/>
      <c r="H19" s="63"/>
      <c r="I19" s="63"/>
      <c r="J19" s="63"/>
      <c r="K19" s="63"/>
      <c r="L19" s="63"/>
      <c r="N19" s="50"/>
      <c r="O19" s="50"/>
      <c r="P19" s="50"/>
      <c r="Q19" s="50"/>
      <c r="R19" s="50"/>
    </row>
    <row r="20" spans="1:18" x14ac:dyDescent="0.45">
      <c r="Q20" s="60"/>
      <c r="R20" s="36"/>
    </row>
    <row r="21" spans="1:18" x14ac:dyDescent="0.45">
      <c r="F21" s="36"/>
      <c r="G21" s="36"/>
      <c r="H21" s="36"/>
      <c r="I21" s="36"/>
      <c r="J21" s="36"/>
      <c r="K21" s="36"/>
      <c r="L21" s="36"/>
      <c r="M21" s="36"/>
      <c r="N21" s="36"/>
      <c r="O21" s="36"/>
      <c r="P21" s="36"/>
      <c r="Q21" s="36"/>
      <c r="R21" s="36"/>
    </row>
    <row r="22" spans="1:18" x14ac:dyDescent="0.45">
      <c r="F22" s="36"/>
      <c r="G22" s="36"/>
      <c r="H22" s="36"/>
      <c r="I22" s="36"/>
      <c r="J22" s="36"/>
      <c r="K22" s="36"/>
      <c r="L22" s="36"/>
      <c r="M22" s="36"/>
      <c r="N22" s="36"/>
      <c r="O22" s="36"/>
      <c r="P22" s="36"/>
      <c r="Q22" s="36"/>
      <c r="R22" s="36"/>
    </row>
    <row r="23" spans="1:18" x14ac:dyDescent="0.45">
      <c r="F23" s="36"/>
      <c r="G23" s="36"/>
      <c r="H23" s="36"/>
      <c r="I23" s="36"/>
      <c r="J23" s="36"/>
      <c r="K23" s="36"/>
      <c r="L23" s="36"/>
      <c r="M23" s="36"/>
      <c r="N23" s="33"/>
      <c r="O23" s="33"/>
      <c r="P23" s="33"/>
      <c r="Q23" s="33"/>
    </row>
    <row r="24" spans="1:18" x14ac:dyDescent="0.45">
      <c r="F24" s="33"/>
      <c r="G24" s="33"/>
      <c r="H24" s="33"/>
      <c r="I24" s="33"/>
      <c r="J24" s="33"/>
      <c r="K24" s="33"/>
      <c r="L24" s="33"/>
      <c r="M24" s="33"/>
      <c r="N24" s="33"/>
      <c r="O24" s="33"/>
      <c r="P24" s="33"/>
      <c r="Q24" s="33"/>
    </row>
    <row r="25" spans="1:18" x14ac:dyDescent="0.45">
      <c r="F25" s="33"/>
      <c r="G25" s="33"/>
      <c r="H25" s="33"/>
      <c r="I25" s="33"/>
      <c r="J25" s="33"/>
      <c r="K25" s="33"/>
      <c r="L25" s="33"/>
      <c r="M25" s="33"/>
      <c r="N25" s="33"/>
      <c r="O25" s="33"/>
      <c r="P25" s="33"/>
      <c r="Q25" s="33"/>
    </row>
    <row r="26" spans="1:18" x14ac:dyDescent="0.45">
      <c r="F26" s="33"/>
      <c r="G26" s="33"/>
      <c r="H26" s="33"/>
      <c r="I26" s="33"/>
      <c r="J26" s="33"/>
      <c r="K26" s="33"/>
      <c r="L26" s="33"/>
      <c r="M26" s="33"/>
      <c r="N26" s="33"/>
      <c r="O26" s="33"/>
      <c r="P26" s="33"/>
      <c r="Q26" s="33"/>
    </row>
  </sheetData>
  <mergeCells count="20">
    <mergeCell ref="D15:L15"/>
    <mergeCell ref="B14:C14"/>
    <mergeCell ref="B15:C15"/>
    <mergeCell ref="B16:C16"/>
    <mergeCell ref="B17:C17"/>
    <mergeCell ref="L4:P4"/>
    <mergeCell ref="B4:I4"/>
    <mergeCell ref="B13:L13"/>
    <mergeCell ref="B18:C18"/>
    <mergeCell ref="D16:L16"/>
    <mergeCell ref="D17:L17"/>
    <mergeCell ref="D18:L18"/>
    <mergeCell ref="N5:Q5"/>
    <mergeCell ref="N6:Q6"/>
    <mergeCell ref="N7:Q7"/>
    <mergeCell ref="N8:Q8"/>
    <mergeCell ref="N9:Q9"/>
    <mergeCell ref="N10:Q10"/>
    <mergeCell ref="O13:Q13"/>
    <mergeCell ref="D14:L14"/>
  </mergeCells>
  <printOptions headings="1"/>
  <pageMargins left="0.7" right="0.7" top="0.75" bottom="0.75" header="0.3" footer="0.3"/>
  <pageSetup paperSize="9" scale="97" orientation="landscape" verticalDpi="0" r:id="rId1"/>
  <headerFooter>
    <oddHeader xml:space="preserve">&amp;R&amp;10&amp;F 
&amp;A
</oddHeader>
    <oddFooter>&amp;L&amp;10© 2016&amp;C&amp;10Page &amp;P of &amp;N&amp;R&amp;G</oddFooter>
  </headerFooter>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Y40"/>
  <sheetViews>
    <sheetView zoomScaleNormal="100" zoomScaleSheetLayoutView="70" workbookViewId="0">
      <pane ySplit="5" topLeftCell="A6" activePane="bottomLeft" state="frozen"/>
      <selection sqref="A1:N1"/>
      <selection pane="bottomLeft"/>
    </sheetView>
  </sheetViews>
  <sheetFormatPr defaultColWidth="9.1328125" defaultRowHeight="14.25" x14ac:dyDescent="0.45"/>
  <cols>
    <col min="1" max="1" width="1.46484375" customWidth="1"/>
    <col min="2" max="2" width="34.796875" customWidth="1"/>
    <col min="3" max="3" width="29.53125" customWidth="1"/>
    <col min="4" max="4" width="12" customWidth="1"/>
    <col min="5" max="5" width="11" customWidth="1"/>
    <col min="6" max="6" width="12.53125" customWidth="1"/>
    <col min="7" max="8" width="12" customWidth="1"/>
    <col min="9" max="10" width="9.19921875" customWidth="1"/>
    <col min="11" max="11" width="1.53125" customWidth="1"/>
    <col min="12" max="12" width="10.46484375" customWidth="1"/>
    <col min="13" max="13" width="9.19921875" customWidth="1"/>
    <col min="14" max="14" width="1.46484375" customWidth="1"/>
    <col min="15" max="16" width="9.19921875" customWidth="1"/>
    <col min="17" max="17" width="1.46484375" customWidth="1"/>
    <col min="18" max="18" width="9.46484375" customWidth="1"/>
    <col min="19" max="19" width="1.46484375" customWidth="1"/>
    <col min="20" max="20" width="24.53125" customWidth="1"/>
    <col min="21" max="21" width="120.59765625" customWidth="1"/>
  </cols>
  <sheetData>
    <row r="1" spans="1:25" s="52" customFormat="1" ht="39" customHeight="1" x14ac:dyDescent="0.85">
      <c r="A1" s="67" t="s">
        <v>18</v>
      </c>
      <c r="B1" s="12"/>
      <c r="C1" s="68"/>
      <c r="D1" s="68"/>
      <c r="E1" s="68"/>
      <c r="F1" s="68"/>
      <c r="G1" s="68"/>
      <c r="H1" s="68"/>
      <c r="I1" s="68"/>
      <c r="J1" s="68"/>
      <c r="K1" s="68"/>
      <c r="L1" s="68"/>
      <c r="M1" s="68"/>
      <c r="N1" s="68"/>
      <c r="O1" s="68"/>
      <c r="P1" s="68"/>
      <c r="Q1" s="68"/>
      <c r="R1" s="68"/>
      <c r="S1" s="68"/>
      <c r="T1" s="68"/>
      <c r="U1" s="68"/>
      <c r="V1" s="68"/>
      <c r="W1" s="68"/>
      <c r="X1" s="68"/>
      <c r="Y1" s="68"/>
    </row>
    <row r="2" spans="1:25" s="38" customFormat="1" ht="17.25" customHeight="1" x14ac:dyDescent="0.65">
      <c r="A2" s="69"/>
      <c r="B2" s="9"/>
      <c r="C2" s="70"/>
      <c r="D2" s="70"/>
      <c r="E2" s="70"/>
      <c r="F2" s="70"/>
      <c r="G2" s="70"/>
      <c r="H2" s="70"/>
      <c r="I2" s="70"/>
      <c r="J2" s="70"/>
      <c r="K2" s="70"/>
      <c r="L2" s="70"/>
      <c r="M2" s="70"/>
      <c r="N2" s="70"/>
      <c r="O2" s="70"/>
      <c r="P2" s="70"/>
      <c r="Q2" s="70"/>
      <c r="R2" s="70"/>
      <c r="S2" s="70"/>
      <c r="T2" s="70"/>
      <c r="U2" s="70"/>
      <c r="V2" s="70"/>
      <c r="W2" s="70"/>
      <c r="X2" s="70"/>
      <c r="Y2" s="70"/>
    </row>
    <row r="3" spans="1:25" ht="24" customHeight="1" x14ac:dyDescent="0.45">
      <c r="A3" s="16"/>
      <c r="B3" s="71" t="s">
        <v>43</v>
      </c>
      <c r="C3" s="71"/>
      <c r="D3" s="71"/>
      <c r="E3" s="71"/>
      <c r="F3" s="71"/>
      <c r="G3" s="71"/>
      <c r="H3" s="71"/>
    </row>
    <row r="4" spans="1:25" ht="17.25" customHeight="1" thickBot="1" x14ac:dyDescent="0.5">
      <c r="A4" s="66"/>
      <c r="B4" s="66"/>
      <c r="C4" s="66"/>
      <c r="D4" s="75" t="s">
        <v>36</v>
      </c>
      <c r="E4" s="75" t="s">
        <v>36</v>
      </c>
      <c r="F4" s="72" t="s">
        <v>32</v>
      </c>
      <c r="G4" s="72" t="s">
        <v>40</v>
      </c>
      <c r="H4" s="72" t="s">
        <v>40</v>
      </c>
      <c r="I4" s="72" t="s">
        <v>35</v>
      </c>
      <c r="J4" s="72" t="s">
        <v>27</v>
      </c>
      <c r="K4" s="72"/>
      <c r="L4" s="74" t="s">
        <v>19</v>
      </c>
      <c r="M4" s="74"/>
      <c r="N4" s="72"/>
      <c r="O4" s="74" t="s">
        <v>29</v>
      </c>
      <c r="P4" s="74"/>
      <c r="Q4" s="13"/>
      <c r="R4" s="74" t="s">
        <v>135</v>
      </c>
      <c r="S4" s="13"/>
      <c r="T4" s="13" t="s">
        <v>110</v>
      </c>
      <c r="U4" s="66" t="s">
        <v>33</v>
      </c>
    </row>
    <row r="5" spans="1:25" ht="17.25" customHeight="1" x14ac:dyDescent="0.45">
      <c r="A5" s="73"/>
      <c r="B5" s="66" t="s">
        <v>34</v>
      </c>
      <c r="C5" s="66" t="s">
        <v>22</v>
      </c>
      <c r="D5" s="75" t="s">
        <v>37</v>
      </c>
      <c r="E5" s="75" t="s">
        <v>38</v>
      </c>
      <c r="F5" s="72" t="s">
        <v>46</v>
      </c>
      <c r="G5" s="72" t="s">
        <v>31</v>
      </c>
      <c r="H5" s="72" t="s">
        <v>25</v>
      </c>
      <c r="I5" s="72" t="s">
        <v>109</v>
      </c>
      <c r="J5" s="72" t="s">
        <v>28</v>
      </c>
      <c r="K5" s="72"/>
      <c r="L5" s="72" t="s">
        <v>20</v>
      </c>
      <c r="M5" s="72" t="s">
        <v>21</v>
      </c>
      <c r="N5" s="72"/>
      <c r="O5" s="72" t="s">
        <v>30</v>
      </c>
      <c r="P5" s="72" t="s">
        <v>26</v>
      </c>
      <c r="Q5" s="13"/>
      <c r="R5" s="72" t="s">
        <v>134</v>
      </c>
      <c r="S5" s="13"/>
      <c r="T5" s="13" t="s">
        <v>111</v>
      </c>
      <c r="U5" s="13"/>
    </row>
    <row r="6" spans="1:25" s="78" customFormat="1" ht="57" x14ac:dyDescent="0.45">
      <c r="A6" s="76"/>
      <c r="B6" s="77" t="s">
        <v>59</v>
      </c>
      <c r="C6" s="77" t="s">
        <v>58</v>
      </c>
      <c r="D6" s="80">
        <v>41988</v>
      </c>
      <c r="E6" s="80" t="s">
        <v>47</v>
      </c>
      <c r="F6" s="84" t="s">
        <v>48</v>
      </c>
      <c r="G6" s="82">
        <v>1300</v>
      </c>
      <c r="H6" s="82">
        <v>1300</v>
      </c>
      <c r="I6" s="82" t="s">
        <v>132</v>
      </c>
      <c r="J6" s="82" t="s">
        <v>132</v>
      </c>
      <c r="K6" s="86"/>
      <c r="L6" s="83" t="str">
        <f>IFERROR($H6/I6,"NA")</f>
        <v>NA</v>
      </c>
      <c r="M6" s="83" t="str">
        <f>IFERROR($H6/J6,"NA")</f>
        <v>NA</v>
      </c>
      <c r="N6" s="86"/>
      <c r="O6" s="83" t="str">
        <f t="shared" ref="O6:O14" si="0">IFERROR($H6/L6,"NA")</f>
        <v>NA</v>
      </c>
      <c r="P6" s="83" t="str">
        <f t="shared" ref="P6:P14" si="1">IFERROR($H6/M6,"NA")</f>
        <v>NA</v>
      </c>
      <c r="Q6" s="86"/>
      <c r="R6" s="2" t="s">
        <v>132</v>
      </c>
      <c r="S6" s="86"/>
      <c r="T6" s="82" t="s">
        <v>112</v>
      </c>
      <c r="U6" s="79" t="s">
        <v>114</v>
      </c>
    </row>
    <row r="7" spans="1:25" s="78" customFormat="1" ht="71.25" x14ac:dyDescent="0.45">
      <c r="A7" s="76"/>
      <c r="B7" s="77" t="s">
        <v>65</v>
      </c>
      <c r="C7" s="77" t="s">
        <v>64</v>
      </c>
      <c r="D7" s="80">
        <v>42038</v>
      </c>
      <c r="E7" s="80" t="s">
        <v>47</v>
      </c>
      <c r="F7" s="84" t="s">
        <v>48</v>
      </c>
      <c r="G7" s="82">
        <v>5770.0129999999999</v>
      </c>
      <c r="H7" s="82">
        <v>5770.0129999999999</v>
      </c>
      <c r="I7" s="82" t="s">
        <v>132</v>
      </c>
      <c r="J7" s="82" t="s">
        <v>132</v>
      </c>
      <c r="K7" s="86"/>
      <c r="L7" s="82">
        <v>3521</v>
      </c>
      <c r="M7" s="83" t="str">
        <f>IFERROR($H7/J7,"NA")</f>
        <v>NA</v>
      </c>
      <c r="N7" s="86"/>
      <c r="O7" s="83">
        <f t="shared" si="0"/>
        <v>1.6387426867367225</v>
      </c>
      <c r="P7" s="83" t="str">
        <f t="shared" si="1"/>
        <v>NA</v>
      </c>
      <c r="Q7" s="86"/>
      <c r="R7" s="88">
        <f>200/L7</f>
        <v>5.6802044873615447E-2</v>
      </c>
      <c r="S7" s="86"/>
      <c r="T7" s="82" t="s">
        <v>112</v>
      </c>
      <c r="U7" s="79" t="s">
        <v>203</v>
      </c>
    </row>
    <row r="8" spans="1:25" s="78" customFormat="1" ht="42.75" x14ac:dyDescent="0.45">
      <c r="A8" s="76"/>
      <c r="B8" s="77" t="s">
        <v>67</v>
      </c>
      <c r="C8" s="77" t="s">
        <v>66</v>
      </c>
      <c r="D8" s="80">
        <v>40136</v>
      </c>
      <c r="E8" s="80" t="s">
        <v>47</v>
      </c>
      <c r="F8" s="84" t="s">
        <v>48</v>
      </c>
      <c r="G8" s="82">
        <v>1349.0039999999999</v>
      </c>
      <c r="H8" s="82">
        <v>1349.0039999999999</v>
      </c>
      <c r="I8" s="82" t="s">
        <v>132</v>
      </c>
      <c r="J8" s="82" t="s">
        <v>132</v>
      </c>
      <c r="K8" s="86"/>
      <c r="L8" s="82">
        <v>949.96500000000003</v>
      </c>
      <c r="M8" s="82">
        <v>151.464</v>
      </c>
      <c r="N8" s="86"/>
      <c r="O8" s="83">
        <f t="shared" si="0"/>
        <v>1.4200565283984146</v>
      </c>
      <c r="P8" s="83">
        <f t="shared" si="1"/>
        <v>8.9064332118523204</v>
      </c>
      <c r="Q8" s="86"/>
      <c r="R8" s="2" t="s">
        <v>132</v>
      </c>
      <c r="S8" s="86"/>
      <c r="T8" s="82" t="s">
        <v>112</v>
      </c>
      <c r="U8" s="79" t="s">
        <v>204</v>
      </c>
    </row>
    <row r="9" spans="1:25" s="78" customFormat="1" ht="71.25" x14ac:dyDescent="0.45">
      <c r="A9" s="76"/>
      <c r="B9" s="77" t="s">
        <v>72</v>
      </c>
      <c r="C9" s="77" t="s">
        <v>71</v>
      </c>
      <c r="D9" s="80">
        <v>41682</v>
      </c>
      <c r="E9" s="80" t="s">
        <v>47</v>
      </c>
      <c r="F9" s="84" t="s">
        <v>48</v>
      </c>
      <c r="G9" s="82">
        <v>1358.0535769999999</v>
      </c>
      <c r="H9" s="82">
        <v>1358.0535769999999</v>
      </c>
      <c r="I9" s="82">
        <v>17.984400000000001</v>
      </c>
      <c r="J9" s="82">
        <v>4.3478000000000003</v>
      </c>
      <c r="K9" s="86"/>
      <c r="L9" s="82">
        <v>1410.7161180000001</v>
      </c>
      <c r="M9" s="82">
        <v>173.99840800000001</v>
      </c>
      <c r="N9" s="86"/>
      <c r="O9" s="83">
        <f t="shared" si="0"/>
        <v>0.96266963967586838</v>
      </c>
      <c r="P9" s="83">
        <f t="shared" si="1"/>
        <v>7.8049770259966964</v>
      </c>
      <c r="Q9" s="86"/>
      <c r="R9" s="2" t="s">
        <v>132</v>
      </c>
      <c r="S9" s="86"/>
      <c r="T9" s="82" t="s">
        <v>49</v>
      </c>
      <c r="U9" s="79" t="s">
        <v>205</v>
      </c>
    </row>
    <row r="10" spans="1:25" s="78" customFormat="1" ht="42.75" x14ac:dyDescent="0.45">
      <c r="A10" s="76"/>
      <c r="B10" s="77" t="s">
        <v>74</v>
      </c>
      <c r="C10" s="77" t="s">
        <v>73</v>
      </c>
      <c r="D10" s="80">
        <v>41087</v>
      </c>
      <c r="E10" s="80" t="s">
        <v>47</v>
      </c>
      <c r="F10" s="84" t="s">
        <v>50</v>
      </c>
      <c r="G10" s="82">
        <v>683.61971600000004</v>
      </c>
      <c r="H10" s="82">
        <v>1830.3346320000001</v>
      </c>
      <c r="I10" s="82" t="s">
        <v>132</v>
      </c>
      <c r="J10" s="82" t="s">
        <v>132</v>
      </c>
      <c r="K10" s="86"/>
      <c r="L10" s="82">
        <v>816.34418400000004</v>
      </c>
      <c r="M10" s="82">
        <v>132.53704099999999</v>
      </c>
      <c r="N10" s="86"/>
      <c r="O10" s="83">
        <f t="shared" si="0"/>
        <v>2.2421114376433162</v>
      </c>
      <c r="P10" s="83">
        <f t="shared" si="1"/>
        <v>13.809985632620243</v>
      </c>
      <c r="Q10" s="86"/>
      <c r="R10" s="2" t="s">
        <v>132</v>
      </c>
      <c r="S10" s="87"/>
      <c r="T10" s="82" t="s">
        <v>69</v>
      </c>
      <c r="U10" s="79" t="s">
        <v>116</v>
      </c>
    </row>
    <row r="11" spans="1:25" s="78" customFormat="1" ht="71.25" x14ac:dyDescent="0.45">
      <c r="A11" s="76"/>
      <c r="B11" s="77" t="s">
        <v>76</v>
      </c>
      <c r="C11" s="77" t="s">
        <v>75</v>
      </c>
      <c r="D11" s="80">
        <v>42310</v>
      </c>
      <c r="E11" s="80" t="s">
        <v>47</v>
      </c>
      <c r="F11" s="85" t="s">
        <v>48</v>
      </c>
      <c r="G11" s="81">
        <v>2700</v>
      </c>
      <c r="H11" s="81">
        <v>2700</v>
      </c>
      <c r="I11" s="82" t="s">
        <v>132</v>
      </c>
      <c r="J11" s="82" t="s">
        <v>132</v>
      </c>
      <c r="K11" s="86"/>
      <c r="L11" s="82">
        <v>3600</v>
      </c>
      <c r="M11" s="83" t="str">
        <f>IFERROR($H11/J11,"NA")</f>
        <v>NA</v>
      </c>
      <c r="N11" s="86"/>
      <c r="O11" s="83">
        <f t="shared" si="0"/>
        <v>0.75</v>
      </c>
      <c r="P11" s="83" t="str">
        <f t="shared" si="1"/>
        <v>NA</v>
      </c>
      <c r="Q11" s="86"/>
      <c r="R11" s="2" t="s">
        <v>132</v>
      </c>
      <c r="S11" s="86"/>
      <c r="T11" s="82" t="s">
        <v>112</v>
      </c>
      <c r="U11" s="79" t="s">
        <v>206</v>
      </c>
    </row>
    <row r="12" spans="1:25" s="78" customFormat="1" ht="57" x14ac:dyDescent="0.45">
      <c r="A12" s="76"/>
      <c r="B12" s="77" t="s">
        <v>79</v>
      </c>
      <c r="C12" s="77" t="s">
        <v>78</v>
      </c>
      <c r="D12" s="80">
        <v>41361</v>
      </c>
      <c r="E12" s="80" t="s">
        <v>47</v>
      </c>
      <c r="F12" s="85" t="s">
        <v>48</v>
      </c>
      <c r="G12" s="81">
        <v>8479.2492490000004</v>
      </c>
      <c r="H12" s="81">
        <v>9909.5441740000006</v>
      </c>
      <c r="I12" s="81">
        <v>30.126999999999999</v>
      </c>
      <c r="J12" s="82">
        <v>43.167999999999999</v>
      </c>
      <c r="K12" s="86"/>
      <c r="L12" s="82">
        <v>3736.0020530000002</v>
      </c>
      <c r="M12" s="82">
        <v>531.99925599999995</v>
      </c>
      <c r="N12" s="86"/>
      <c r="O12" s="83">
        <f t="shared" si="0"/>
        <v>2.6524461264796848</v>
      </c>
      <c r="P12" s="83">
        <f t="shared" si="1"/>
        <v>18.626988782856497</v>
      </c>
      <c r="Q12" s="86"/>
      <c r="R12" s="2" t="s">
        <v>132</v>
      </c>
      <c r="S12" s="86"/>
      <c r="T12" s="82" t="s">
        <v>77</v>
      </c>
      <c r="U12" s="79" t="s">
        <v>207</v>
      </c>
    </row>
    <row r="13" spans="1:25" s="78" customFormat="1" ht="42.75" x14ac:dyDescent="0.45">
      <c r="A13" s="76"/>
      <c r="B13" s="77" t="s">
        <v>82</v>
      </c>
      <c r="C13" s="77" t="s">
        <v>81</v>
      </c>
      <c r="D13" s="80">
        <v>40507</v>
      </c>
      <c r="E13" s="80" t="s">
        <v>47</v>
      </c>
      <c r="F13" s="85" t="s">
        <v>48</v>
      </c>
      <c r="G13" s="81">
        <v>5260.9869630000003</v>
      </c>
      <c r="H13" s="81">
        <v>5260.9869630000003</v>
      </c>
      <c r="I13" s="82">
        <v>20.942</v>
      </c>
      <c r="J13" s="82">
        <v>29.076000000000001</v>
      </c>
      <c r="K13" s="86"/>
      <c r="L13" s="82">
        <v>3712.7</v>
      </c>
      <c r="M13" s="82">
        <v>602.9</v>
      </c>
      <c r="N13" s="86"/>
      <c r="O13" s="83">
        <f t="shared" si="0"/>
        <v>1.4170245274328657</v>
      </c>
      <c r="P13" s="83">
        <f t="shared" si="1"/>
        <v>8.7261352844584508</v>
      </c>
      <c r="Q13" s="86"/>
      <c r="R13" s="2" t="s">
        <v>132</v>
      </c>
      <c r="S13" s="86"/>
      <c r="T13" s="82" t="s">
        <v>112</v>
      </c>
      <c r="U13" s="79" t="s">
        <v>117</v>
      </c>
    </row>
    <row r="14" spans="1:25" s="78" customFormat="1" ht="42.75" x14ac:dyDescent="0.45">
      <c r="A14" s="76"/>
      <c r="B14" s="77" t="s">
        <v>62</v>
      </c>
      <c r="C14" s="77" t="s">
        <v>83</v>
      </c>
      <c r="D14" s="80">
        <v>42305</v>
      </c>
      <c r="E14" s="80" t="s">
        <v>47</v>
      </c>
      <c r="F14" s="85" t="s">
        <v>48</v>
      </c>
      <c r="G14" s="82">
        <v>1913.670464</v>
      </c>
      <c r="H14" s="82">
        <v>1913.670464</v>
      </c>
      <c r="I14" s="82">
        <v>23.247</v>
      </c>
      <c r="J14" s="82">
        <v>27.198899999999998</v>
      </c>
      <c r="K14" s="86"/>
      <c r="L14" s="82">
        <v>864.16499999999996</v>
      </c>
      <c r="M14" s="82">
        <v>107.631</v>
      </c>
      <c r="N14" s="86"/>
      <c r="O14" s="83">
        <f t="shared" si="0"/>
        <v>2.2144734674512394</v>
      </c>
      <c r="P14" s="83">
        <f t="shared" si="1"/>
        <v>17.77991901961331</v>
      </c>
      <c r="Q14" s="86"/>
      <c r="R14" s="88">
        <f>75/L14</f>
        <v>8.6788981270937843E-2</v>
      </c>
      <c r="S14" s="86"/>
      <c r="T14" s="82" t="s">
        <v>112</v>
      </c>
      <c r="U14" s="79" t="s">
        <v>118</v>
      </c>
    </row>
    <row r="15" spans="1:25" s="78" customFormat="1" ht="85.5" x14ac:dyDescent="0.45">
      <c r="A15" s="76"/>
      <c r="B15" s="77" t="s">
        <v>85</v>
      </c>
      <c r="C15" s="77" t="s">
        <v>84</v>
      </c>
      <c r="D15" s="80">
        <v>41741</v>
      </c>
      <c r="E15" s="80" t="s">
        <v>47</v>
      </c>
      <c r="F15" s="85" t="s">
        <v>48</v>
      </c>
      <c r="G15" s="82">
        <v>1805.3749250000001</v>
      </c>
      <c r="H15" s="82">
        <v>1805.3749250000001</v>
      </c>
      <c r="I15" s="82" t="s">
        <v>132</v>
      </c>
      <c r="J15" s="82" t="s">
        <v>132</v>
      </c>
      <c r="K15" s="86"/>
      <c r="L15" s="82">
        <f>460*0.9</f>
        <v>414</v>
      </c>
      <c r="M15" s="83" t="str">
        <f>IFERROR($H15/J15,"NA")</f>
        <v>NA</v>
      </c>
      <c r="N15" s="86"/>
      <c r="O15" s="83" t="s">
        <v>132</v>
      </c>
      <c r="P15" s="83" t="str">
        <f t="shared" ref="P15:P38" si="2">IFERROR($H15/M15,"NA")</f>
        <v>NA</v>
      </c>
      <c r="Q15" s="86"/>
      <c r="R15" s="88">
        <f>((15+20)*0.9/2)/L15</f>
        <v>3.8043478260869568E-2</v>
      </c>
      <c r="S15" s="86"/>
      <c r="T15" s="82" t="s">
        <v>63</v>
      </c>
      <c r="U15" s="79" t="s">
        <v>208</v>
      </c>
    </row>
    <row r="16" spans="1:25" s="78" customFormat="1" ht="57" x14ac:dyDescent="0.45">
      <c r="A16" s="76"/>
      <c r="B16" s="77" t="s">
        <v>72</v>
      </c>
      <c r="C16" s="77" t="s">
        <v>133</v>
      </c>
      <c r="D16" s="80">
        <v>39792</v>
      </c>
      <c r="E16" s="80" t="s">
        <v>47</v>
      </c>
      <c r="F16" s="85" t="s">
        <v>48</v>
      </c>
      <c r="G16" s="81">
        <v>2500</v>
      </c>
      <c r="H16" s="81">
        <v>2500</v>
      </c>
      <c r="I16" s="82" t="s">
        <v>132</v>
      </c>
      <c r="J16" s="82" t="s">
        <v>132</v>
      </c>
      <c r="K16" s="86"/>
      <c r="L16" s="82">
        <v>2197</v>
      </c>
      <c r="M16" s="82">
        <v>275</v>
      </c>
      <c r="N16" s="86"/>
      <c r="O16" s="83">
        <f t="shared" ref="O16:O38" si="3">IFERROR($H16/L16,"NA")</f>
        <v>1.1379153390987711</v>
      </c>
      <c r="P16" s="83">
        <f t="shared" si="2"/>
        <v>9.0909090909090917</v>
      </c>
      <c r="Q16" s="86"/>
      <c r="R16" s="88">
        <f>95/L16</f>
        <v>4.3240782885753302E-2</v>
      </c>
      <c r="S16" s="86"/>
      <c r="T16" s="82" t="s">
        <v>112</v>
      </c>
      <c r="U16" s="79" t="s">
        <v>86</v>
      </c>
    </row>
    <row r="17" spans="1:21" s="78" customFormat="1" ht="28.5" x14ac:dyDescent="0.45">
      <c r="A17" s="76"/>
      <c r="B17" s="77" t="s">
        <v>88</v>
      </c>
      <c r="C17" s="77" t="s">
        <v>87</v>
      </c>
      <c r="D17" s="80">
        <v>39651</v>
      </c>
      <c r="E17" s="80" t="s">
        <v>47</v>
      </c>
      <c r="F17" s="85" t="s">
        <v>48</v>
      </c>
      <c r="G17" s="82">
        <v>2395.019796</v>
      </c>
      <c r="H17" s="82">
        <v>2395.019796</v>
      </c>
      <c r="I17" s="82" t="s">
        <v>132</v>
      </c>
      <c r="J17" s="82" t="s">
        <v>132</v>
      </c>
      <c r="K17" s="86"/>
      <c r="L17" s="82">
        <v>33.174256999999997</v>
      </c>
      <c r="M17" s="83" t="str">
        <f>IFERROR($H17/J17,"NA")</f>
        <v>NA</v>
      </c>
      <c r="N17" s="86"/>
      <c r="O17" s="83">
        <f t="shared" si="3"/>
        <v>72.195129976837165</v>
      </c>
      <c r="P17" s="83" t="str">
        <f t="shared" si="2"/>
        <v>NA</v>
      </c>
      <c r="Q17" s="86"/>
      <c r="R17" s="2" t="s">
        <v>132</v>
      </c>
      <c r="S17" s="86"/>
      <c r="T17" s="82" t="s">
        <v>113</v>
      </c>
      <c r="U17" s="79" t="s">
        <v>119</v>
      </c>
    </row>
    <row r="18" spans="1:21" s="78" customFormat="1" ht="28.5" x14ac:dyDescent="0.45">
      <c r="A18" s="76"/>
      <c r="B18" s="77" t="s">
        <v>136</v>
      </c>
      <c r="C18" s="77" t="s">
        <v>89</v>
      </c>
      <c r="D18" s="80">
        <v>41756</v>
      </c>
      <c r="E18" s="80" t="s">
        <v>47</v>
      </c>
      <c r="F18" s="85" t="s">
        <v>48</v>
      </c>
      <c r="G18" s="82">
        <v>1585.872042</v>
      </c>
      <c r="H18" s="82">
        <v>1709.6132279999999</v>
      </c>
      <c r="I18" s="82">
        <v>22.7273</v>
      </c>
      <c r="J18" s="82">
        <v>7.1429</v>
      </c>
      <c r="K18" s="86"/>
      <c r="L18" s="82">
        <v>2103.6314950000001</v>
      </c>
      <c r="M18" s="82">
        <v>229.30514199999999</v>
      </c>
      <c r="N18" s="86"/>
      <c r="O18" s="83">
        <f t="shared" si="3"/>
        <v>0.81269615522655969</v>
      </c>
      <c r="P18" s="83">
        <f t="shared" si="2"/>
        <v>7.4556253431072212</v>
      </c>
      <c r="Q18" s="86"/>
      <c r="R18" s="2" t="s">
        <v>132</v>
      </c>
      <c r="S18" s="86"/>
      <c r="T18" s="82" t="s">
        <v>61</v>
      </c>
      <c r="U18" s="79" t="s">
        <v>131</v>
      </c>
    </row>
    <row r="19" spans="1:21" s="78" customFormat="1" ht="42.75" x14ac:dyDescent="0.45">
      <c r="A19" s="76"/>
      <c r="B19" s="77" t="s">
        <v>91</v>
      </c>
      <c r="C19" s="77" t="s">
        <v>90</v>
      </c>
      <c r="D19" s="80">
        <v>39608</v>
      </c>
      <c r="E19" s="80" t="s">
        <v>47</v>
      </c>
      <c r="F19" s="85" t="s">
        <v>50</v>
      </c>
      <c r="G19" s="82">
        <v>370.52587899999997</v>
      </c>
      <c r="H19" s="82">
        <v>1313.196991</v>
      </c>
      <c r="I19" s="82" t="s">
        <v>132</v>
      </c>
      <c r="J19" s="82" t="s">
        <v>132</v>
      </c>
      <c r="K19" s="86"/>
      <c r="L19" s="82">
        <v>618.46437700000001</v>
      </c>
      <c r="M19" s="82">
        <v>80.547270999999995</v>
      </c>
      <c r="N19" s="86"/>
      <c r="O19" s="83">
        <f t="shared" si="3"/>
        <v>2.1233187226885342</v>
      </c>
      <c r="P19" s="83">
        <f t="shared" si="2"/>
        <v>16.303432440311976</v>
      </c>
      <c r="Q19" s="86"/>
      <c r="R19" s="2" t="s">
        <v>132</v>
      </c>
      <c r="S19" s="86"/>
      <c r="T19" s="82" t="s">
        <v>92</v>
      </c>
      <c r="U19" s="79" t="s">
        <v>130</v>
      </c>
    </row>
    <row r="20" spans="1:21" s="78" customFormat="1" ht="42.75" x14ac:dyDescent="0.45">
      <c r="A20" s="76"/>
      <c r="B20" s="77" t="s">
        <v>137</v>
      </c>
      <c r="C20" s="77" t="s">
        <v>94</v>
      </c>
      <c r="D20" s="80">
        <v>42408</v>
      </c>
      <c r="E20" s="80" t="s">
        <v>23</v>
      </c>
      <c r="F20" s="85" t="s">
        <v>48</v>
      </c>
      <c r="G20" s="82">
        <v>350.52038900000002</v>
      </c>
      <c r="H20" s="82">
        <v>1083.6459420000001</v>
      </c>
      <c r="I20" s="82">
        <v>36.0914</v>
      </c>
      <c r="J20" s="82">
        <v>56.249899999999997</v>
      </c>
      <c r="K20" s="86"/>
      <c r="L20" s="82">
        <v>1079.3884439999999</v>
      </c>
      <c r="M20" s="82">
        <v>147.616624</v>
      </c>
      <c r="N20" s="86"/>
      <c r="O20" s="83">
        <f t="shared" si="3"/>
        <v>1.003944361294274</v>
      </c>
      <c r="P20" s="83">
        <f t="shared" si="2"/>
        <v>7.3409478731880506</v>
      </c>
      <c r="Q20" s="86"/>
      <c r="R20" s="2" t="s">
        <v>132</v>
      </c>
      <c r="S20" s="86"/>
      <c r="T20" s="82" t="s">
        <v>80</v>
      </c>
      <c r="U20" s="79" t="s">
        <v>138</v>
      </c>
    </row>
    <row r="21" spans="1:21" ht="71.25" x14ac:dyDescent="0.45">
      <c r="A21" s="16"/>
      <c r="B21" s="17" t="s">
        <v>139</v>
      </c>
      <c r="C21" s="17" t="s">
        <v>95</v>
      </c>
      <c r="D21" s="80">
        <v>42345</v>
      </c>
      <c r="E21" s="80" t="s">
        <v>47</v>
      </c>
      <c r="F21" s="85" t="s">
        <v>48</v>
      </c>
      <c r="G21" s="86">
        <v>14115.131976000001</v>
      </c>
      <c r="H21" s="86">
        <v>14115.131976000001</v>
      </c>
      <c r="I21" s="86">
        <v>77.949700000000007</v>
      </c>
      <c r="J21" s="86">
        <v>67.2423</v>
      </c>
      <c r="K21" s="86"/>
      <c r="L21" s="86">
        <v>4520.0309999999999</v>
      </c>
      <c r="M21" s="86">
        <v>1029.6790000000001</v>
      </c>
      <c r="N21" s="86"/>
      <c r="O21" s="83">
        <f t="shared" si="3"/>
        <v>3.1227953914475366</v>
      </c>
      <c r="P21" s="83">
        <f t="shared" si="2"/>
        <v>13.708283820491628</v>
      </c>
      <c r="Q21" s="86"/>
      <c r="R21" s="2" t="s">
        <v>132</v>
      </c>
      <c r="S21" s="86"/>
      <c r="T21" s="82" t="s">
        <v>112</v>
      </c>
      <c r="U21" s="79" t="s">
        <v>140</v>
      </c>
    </row>
    <row r="22" spans="1:21" ht="57" x14ac:dyDescent="0.45">
      <c r="A22" s="16"/>
      <c r="B22" s="17" t="s">
        <v>93</v>
      </c>
      <c r="C22" s="17" t="s">
        <v>141</v>
      </c>
      <c r="D22" s="80">
        <v>40183</v>
      </c>
      <c r="E22" s="80" t="s">
        <v>47</v>
      </c>
      <c r="F22" s="85" t="s">
        <v>48</v>
      </c>
      <c r="G22" s="86">
        <v>3700</v>
      </c>
      <c r="H22" s="86">
        <v>3700</v>
      </c>
      <c r="I22" s="82" t="s">
        <v>132</v>
      </c>
      <c r="J22" s="82" t="s">
        <v>132</v>
      </c>
      <c r="K22" s="86"/>
      <c r="L22" s="86">
        <v>2100</v>
      </c>
      <c r="M22" s="83" t="str">
        <f>IFERROR($H22/J22,"NA")</f>
        <v>NA</v>
      </c>
      <c r="N22" s="86"/>
      <c r="O22" s="83">
        <f t="shared" si="3"/>
        <v>1.7619047619047619</v>
      </c>
      <c r="P22" s="83" t="str">
        <f t="shared" si="2"/>
        <v>NA</v>
      </c>
      <c r="Q22" s="86"/>
      <c r="R22" s="88">
        <v>7.0000000000000007E-2</v>
      </c>
      <c r="S22" s="86"/>
      <c r="T22" s="82" t="s">
        <v>112</v>
      </c>
      <c r="U22" s="79" t="s">
        <v>129</v>
      </c>
    </row>
    <row r="23" spans="1:21" ht="28.5" x14ac:dyDescent="0.45">
      <c r="A23" s="16"/>
      <c r="B23" s="17" t="s">
        <v>142</v>
      </c>
      <c r="C23" s="17" t="s">
        <v>96</v>
      </c>
      <c r="D23" s="80">
        <v>39527</v>
      </c>
      <c r="E23" s="80" t="s">
        <v>47</v>
      </c>
      <c r="F23" s="85" t="s">
        <v>50</v>
      </c>
      <c r="G23" s="86">
        <v>1400.0000050000001</v>
      </c>
      <c r="H23" s="86">
        <v>2146.1691249999999</v>
      </c>
      <c r="I23" s="82" t="s">
        <v>132</v>
      </c>
      <c r="J23" s="82" t="s">
        <v>132</v>
      </c>
      <c r="K23" s="86"/>
      <c r="L23" s="86">
        <v>944.89800000000002</v>
      </c>
      <c r="M23" s="86">
        <v>156.05000000000001</v>
      </c>
      <c r="N23" s="86"/>
      <c r="O23" s="83">
        <f t="shared" si="3"/>
        <v>2.2713235978909889</v>
      </c>
      <c r="P23" s="83">
        <f t="shared" si="2"/>
        <v>13.753086350528674</v>
      </c>
      <c r="Q23" s="86"/>
      <c r="R23" s="2" t="s">
        <v>132</v>
      </c>
      <c r="S23" s="86"/>
      <c r="T23" s="82" t="s">
        <v>57</v>
      </c>
      <c r="U23" s="79" t="s">
        <v>128</v>
      </c>
    </row>
    <row r="24" spans="1:21" ht="42.75" x14ac:dyDescent="0.45">
      <c r="A24" s="16"/>
      <c r="B24" s="17" t="s">
        <v>98</v>
      </c>
      <c r="C24" s="17" t="s">
        <v>97</v>
      </c>
      <c r="D24" s="80">
        <v>40707</v>
      </c>
      <c r="E24" s="80" t="s">
        <v>47</v>
      </c>
      <c r="F24" s="85" t="s">
        <v>48</v>
      </c>
      <c r="G24" s="86">
        <v>2312.25855</v>
      </c>
      <c r="H24" s="86">
        <v>2518.6482540000002</v>
      </c>
      <c r="I24" s="86">
        <v>47.4056</v>
      </c>
      <c r="J24" s="86">
        <v>-0.35870000000000002</v>
      </c>
      <c r="K24" s="86"/>
      <c r="L24" s="86">
        <v>1758.8</v>
      </c>
      <c r="M24" s="86">
        <v>477.29999900000001</v>
      </c>
      <c r="N24" s="86"/>
      <c r="O24" s="83">
        <f t="shared" si="3"/>
        <v>1.4320265260404823</v>
      </c>
      <c r="P24" s="83">
        <f t="shared" si="2"/>
        <v>5.2768662461279412</v>
      </c>
      <c r="Q24" s="86"/>
      <c r="R24" s="2" t="s">
        <v>132</v>
      </c>
      <c r="S24" s="86"/>
      <c r="T24" s="82" t="s">
        <v>112</v>
      </c>
      <c r="U24" s="79" t="s">
        <v>127</v>
      </c>
    </row>
    <row r="25" spans="1:21" ht="57" x14ac:dyDescent="0.45">
      <c r="A25" s="16"/>
      <c r="B25" s="17" t="s">
        <v>54</v>
      </c>
      <c r="C25" s="17" t="s">
        <v>99</v>
      </c>
      <c r="D25" s="80">
        <v>42030</v>
      </c>
      <c r="E25" s="80" t="s">
        <v>47</v>
      </c>
      <c r="F25" s="85" t="s">
        <v>48</v>
      </c>
      <c r="G25" s="86">
        <v>1151.528</v>
      </c>
      <c r="H25" s="86">
        <v>1151.528</v>
      </c>
      <c r="I25" s="82" t="s">
        <v>132</v>
      </c>
      <c r="J25" s="82" t="s">
        <v>132</v>
      </c>
      <c r="K25" s="86"/>
      <c r="L25" s="82">
        <f>329.7/0.667</f>
        <v>494.30284857571212</v>
      </c>
      <c r="M25" s="82">
        <v>120</v>
      </c>
      <c r="N25" s="86"/>
      <c r="O25" s="83">
        <f t="shared" si="3"/>
        <v>2.3296001698513802</v>
      </c>
      <c r="P25" s="83">
        <f t="shared" si="2"/>
        <v>9.5960666666666672</v>
      </c>
      <c r="Q25" s="86"/>
      <c r="R25" s="88">
        <f>50/L25</f>
        <v>0.10115256293600243</v>
      </c>
      <c r="S25" s="86"/>
      <c r="T25" s="82" t="s">
        <v>112</v>
      </c>
      <c r="U25" s="79" t="s">
        <v>126</v>
      </c>
    </row>
    <row r="26" spans="1:21" ht="85.5" x14ac:dyDescent="0.45">
      <c r="A26" s="16"/>
      <c r="B26" s="17" t="s">
        <v>78</v>
      </c>
      <c r="C26" s="99" t="s">
        <v>200</v>
      </c>
      <c r="D26" s="80">
        <v>41766</v>
      </c>
      <c r="E26" s="80" t="s">
        <v>47</v>
      </c>
      <c r="F26" s="85" t="s">
        <v>48</v>
      </c>
      <c r="G26" s="86">
        <v>5294.54</v>
      </c>
      <c r="H26" s="86">
        <v>5294.54</v>
      </c>
      <c r="I26" s="82" t="s">
        <v>132</v>
      </c>
      <c r="J26" s="82" t="s">
        <v>132</v>
      </c>
      <c r="K26" s="86"/>
      <c r="L26" s="86">
        <v>3900</v>
      </c>
      <c r="M26" s="82" t="s">
        <v>132</v>
      </c>
      <c r="N26" s="86"/>
      <c r="O26" s="83">
        <f t="shared" si="3"/>
        <v>1.357574358974359</v>
      </c>
      <c r="P26" s="83" t="str">
        <f t="shared" si="2"/>
        <v>NA</v>
      </c>
      <c r="Q26" s="86"/>
      <c r="R26" s="88">
        <f>81/L26</f>
        <v>2.0769230769230769E-2</v>
      </c>
      <c r="S26" s="86"/>
      <c r="T26" s="82" t="s">
        <v>201</v>
      </c>
      <c r="U26" s="79" t="s">
        <v>209</v>
      </c>
    </row>
    <row r="27" spans="1:21" ht="42.75" x14ac:dyDescent="0.45">
      <c r="A27" s="16"/>
      <c r="B27" s="17" t="s">
        <v>70</v>
      </c>
      <c r="C27" s="17" t="s">
        <v>100</v>
      </c>
      <c r="D27" s="80">
        <v>40385</v>
      </c>
      <c r="E27" s="80" t="s">
        <v>47</v>
      </c>
      <c r="F27" s="85" t="s">
        <v>48</v>
      </c>
      <c r="G27" s="86">
        <v>1922.699922</v>
      </c>
      <c r="H27" s="86">
        <v>1922.699922</v>
      </c>
      <c r="I27" s="82" t="s">
        <v>132</v>
      </c>
      <c r="J27" s="82" t="s">
        <v>132</v>
      </c>
      <c r="K27" s="86"/>
      <c r="L27" s="86">
        <v>0</v>
      </c>
      <c r="M27" s="86">
        <v>190.988192</v>
      </c>
      <c r="N27" s="86"/>
      <c r="O27" s="83" t="str">
        <f t="shared" si="3"/>
        <v>NA</v>
      </c>
      <c r="P27" s="83">
        <f t="shared" si="2"/>
        <v>10.067114107242819</v>
      </c>
      <c r="Q27" s="86"/>
      <c r="R27" s="2" t="s">
        <v>132</v>
      </c>
      <c r="S27" s="86"/>
      <c r="T27" s="82" t="s">
        <v>63</v>
      </c>
      <c r="U27" s="79" t="s">
        <v>125</v>
      </c>
    </row>
    <row r="28" spans="1:21" ht="42.75" x14ac:dyDescent="0.45">
      <c r="A28" s="16"/>
      <c r="B28" s="17" t="s">
        <v>68</v>
      </c>
      <c r="C28" s="17" t="s">
        <v>143</v>
      </c>
      <c r="D28" s="80">
        <v>40954</v>
      </c>
      <c r="E28" s="80" t="s">
        <v>47</v>
      </c>
      <c r="F28" s="85" t="s">
        <v>48</v>
      </c>
      <c r="G28" s="86">
        <v>2695</v>
      </c>
      <c r="H28" s="86">
        <v>2695</v>
      </c>
      <c r="I28" s="82" t="s">
        <v>132</v>
      </c>
      <c r="J28" s="82" t="s">
        <v>132</v>
      </c>
      <c r="K28" s="86"/>
      <c r="L28" s="86">
        <v>1392.3</v>
      </c>
      <c r="M28" s="86">
        <v>220.6</v>
      </c>
      <c r="N28" s="86"/>
      <c r="O28" s="83">
        <f t="shared" si="3"/>
        <v>1.9356460532931121</v>
      </c>
      <c r="P28" s="83">
        <f t="shared" si="2"/>
        <v>12.216681776971894</v>
      </c>
      <c r="Q28" s="86"/>
      <c r="R28" s="88">
        <f>(50+75)/2/L28</f>
        <v>4.4889750772103713E-2</v>
      </c>
      <c r="S28" s="86"/>
      <c r="T28" s="82" t="s">
        <v>112</v>
      </c>
      <c r="U28" s="79" t="s">
        <v>124</v>
      </c>
    </row>
    <row r="29" spans="1:21" ht="57" x14ac:dyDescent="0.45">
      <c r="A29" s="16"/>
      <c r="B29" s="17" t="s">
        <v>101</v>
      </c>
      <c r="C29" s="17" t="s">
        <v>144</v>
      </c>
      <c r="D29" s="80">
        <v>41738</v>
      </c>
      <c r="E29" s="80" t="s">
        <v>47</v>
      </c>
      <c r="F29" s="85" t="s">
        <v>48</v>
      </c>
      <c r="G29" s="86">
        <v>2900</v>
      </c>
      <c r="H29" s="86">
        <v>2900</v>
      </c>
      <c r="I29" s="82" t="s">
        <v>132</v>
      </c>
      <c r="J29" s="82" t="s">
        <v>132</v>
      </c>
      <c r="K29" s="86"/>
      <c r="L29" s="82" t="s">
        <v>132</v>
      </c>
      <c r="M29" s="82" t="s">
        <v>132</v>
      </c>
      <c r="N29" s="86"/>
      <c r="O29" s="83" t="str">
        <f t="shared" si="3"/>
        <v>NA</v>
      </c>
      <c r="P29" s="83" t="str">
        <f t="shared" si="2"/>
        <v>NA</v>
      </c>
      <c r="Q29" s="86"/>
      <c r="R29" s="2" t="s">
        <v>132</v>
      </c>
      <c r="S29" s="86"/>
      <c r="T29" s="82" t="s">
        <v>112</v>
      </c>
      <c r="U29" s="79" t="s">
        <v>171</v>
      </c>
    </row>
    <row r="30" spans="1:21" ht="42.75" x14ac:dyDescent="0.45">
      <c r="A30" s="16"/>
      <c r="B30" s="17" t="s">
        <v>39</v>
      </c>
      <c r="C30" s="17" t="s">
        <v>60</v>
      </c>
      <c r="D30" s="80">
        <v>41393</v>
      </c>
      <c r="E30" s="80" t="s">
        <v>47</v>
      </c>
      <c r="F30" s="85" t="s">
        <v>48</v>
      </c>
      <c r="G30" s="86">
        <v>1107.294901</v>
      </c>
      <c r="H30" s="86">
        <v>1107.294901</v>
      </c>
      <c r="I30" s="82" t="s">
        <v>132</v>
      </c>
      <c r="J30" s="82" t="s">
        <v>132</v>
      </c>
      <c r="K30" s="86"/>
      <c r="L30" s="86">
        <v>652.68919000000005</v>
      </c>
      <c r="M30" s="86">
        <v>-35.589764000000002</v>
      </c>
      <c r="N30" s="86"/>
      <c r="O30" s="83">
        <f t="shared" si="3"/>
        <v>1.696511782277258</v>
      </c>
      <c r="P30" s="83">
        <f t="shared" si="2"/>
        <v>-31.112735139238346</v>
      </c>
      <c r="Q30" s="86"/>
      <c r="R30" s="2" t="s">
        <v>132</v>
      </c>
      <c r="S30" s="86"/>
      <c r="T30" s="82" t="s">
        <v>113</v>
      </c>
      <c r="U30" s="79" t="s">
        <v>210</v>
      </c>
    </row>
    <row r="31" spans="1:21" ht="42.75" x14ac:dyDescent="0.45">
      <c r="A31" s="16"/>
      <c r="B31" s="17" t="s">
        <v>56</v>
      </c>
      <c r="C31" s="17" t="s">
        <v>55</v>
      </c>
      <c r="D31" s="80">
        <v>41240</v>
      </c>
      <c r="E31" s="80" t="s">
        <v>47</v>
      </c>
      <c r="F31" s="85" t="s">
        <v>48</v>
      </c>
      <c r="G31" s="86">
        <v>6751.5485699999999</v>
      </c>
      <c r="H31" s="86">
        <v>6751.5485699999999</v>
      </c>
      <c r="I31" s="86">
        <v>28.150300000000001</v>
      </c>
      <c r="J31" s="86">
        <v>22.548999999999999</v>
      </c>
      <c r="K31" s="86"/>
      <c r="L31" s="86">
        <v>4322.2</v>
      </c>
      <c r="M31" s="86">
        <v>563.999999</v>
      </c>
      <c r="N31" s="86"/>
      <c r="O31" s="83">
        <f t="shared" si="3"/>
        <v>1.5620629702466338</v>
      </c>
      <c r="P31" s="83">
        <f t="shared" si="2"/>
        <v>11.970830819097218</v>
      </c>
      <c r="Q31" s="86"/>
      <c r="R31" s="88">
        <f>250/L31</f>
        <v>5.7840914349174037E-2</v>
      </c>
      <c r="S31" s="86"/>
      <c r="T31" s="82" t="s">
        <v>112</v>
      </c>
      <c r="U31" s="79" t="s">
        <v>123</v>
      </c>
    </row>
    <row r="32" spans="1:21" ht="57" x14ac:dyDescent="0.45">
      <c r="A32" s="16"/>
      <c r="B32" s="17" t="s">
        <v>65</v>
      </c>
      <c r="C32" s="17" t="s">
        <v>102</v>
      </c>
      <c r="D32" s="80">
        <v>39602</v>
      </c>
      <c r="E32" s="80" t="s">
        <v>47</v>
      </c>
      <c r="F32" s="85" t="s">
        <v>48</v>
      </c>
      <c r="G32" s="86">
        <v>3702.1280000000002</v>
      </c>
      <c r="H32" s="86">
        <v>3352.1280000000002</v>
      </c>
      <c r="I32" s="82" t="s">
        <v>132</v>
      </c>
      <c r="J32" s="82" t="s">
        <v>132</v>
      </c>
      <c r="K32" s="86"/>
      <c r="L32" s="86">
        <v>856</v>
      </c>
      <c r="M32" s="82" t="s">
        <v>132</v>
      </c>
      <c r="N32" s="86"/>
      <c r="O32" s="83">
        <f t="shared" si="3"/>
        <v>3.9160373831775703</v>
      </c>
      <c r="P32" s="83" t="str">
        <f t="shared" si="2"/>
        <v>NA</v>
      </c>
      <c r="Q32" s="86"/>
      <c r="R32" s="88">
        <f>80/L32</f>
        <v>9.3457943925233641E-2</v>
      </c>
      <c r="S32" s="86"/>
      <c r="T32" s="82" t="s">
        <v>112</v>
      </c>
      <c r="U32" s="79" t="s">
        <v>122</v>
      </c>
    </row>
    <row r="33" spans="1:21" ht="57" x14ac:dyDescent="0.45">
      <c r="A33" s="16"/>
      <c r="B33" s="17" t="s">
        <v>103</v>
      </c>
      <c r="C33" s="17" t="s">
        <v>145</v>
      </c>
      <c r="D33" s="80">
        <v>40378</v>
      </c>
      <c r="E33" s="80" t="s">
        <v>47</v>
      </c>
      <c r="F33" s="85" t="s">
        <v>48</v>
      </c>
      <c r="G33" s="86">
        <v>1042.6359580000001</v>
      </c>
      <c r="H33" s="86">
        <v>1042.6359580000001</v>
      </c>
      <c r="I33" s="82" t="s">
        <v>132</v>
      </c>
      <c r="J33" s="82" t="s">
        <v>132</v>
      </c>
      <c r="K33" s="86"/>
      <c r="L33" s="86">
        <v>598.38237600000002</v>
      </c>
      <c r="M33" s="82" t="s">
        <v>132</v>
      </c>
      <c r="N33" s="86"/>
      <c r="O33" s="83">
        <f t="shared" si="3"/>
        <v>1.742424242120393</v>
      </c>
      <c r="P33" s="83" t="str">
        <f t="shared" si="2"/>
        <v>NA</v>
      </c>
      <c r="Q33" s="86"/>
      <c r="R33" s="1" t="s">
        <v>132</v>
      </c>
      <c r="S33" s="86"/>
      <c r="T33" s="82" t="s">
        <v>51</v>
      </c>
      <c r="U33" s="79" t="s">
        <v>121</v>
      </c>
    </row>
    <row r="34" spans="1:21" ht="57" x14ac:dyDescent="0.45">
      <c r="A34" s="16"/>
      <c r="B34" s="17" t="s">
        <v>104</v>
      </c>
      <c r="C34" s="17" t="s">
        <v>146</v>
      </c>
      <c r="D34" s="80">
        <v>41781</v>
      </c>
      <c r="E34" s="80" t="s">
        <v>47</v>
      </c>
      <c r="F34" s="85" t="s">
        <v>48</v>
      </c>
      <c r="G34" s="86">
        <v>2150</v>
      </c>
      <c r="H34" s="86">
        <v>2150</v>
      </c>
      <c r="I34" s="82" t="s">
        <v>132</v>
      </c>
      <c r="J34" s="82" t="s">
        <v>132</v>
      </c>
      <c r="K34" s="86"/>
      <c r="L34" s="82" t="s">
        <v>132</v>
      </c>
      <c r="M34" s="82" t="s">
        <v>132</v>
      </c>
      <c r="N34" s="86"/>
      <c r="O34" s="83" t="str">
        <f t="shared" si="3"/>
        <v>NA</v>
      </c>
      <c r="P34" s="83" t="str">
        <f t="shared" si="2"/>
        <v>NA</v>
      </c>
      <c r="Q34" s="86"/>
      <c r="R34" s="1" t="s">
        <v>132</v>
      </c>
      <c r="S34" s="86"/>
      <c r="T34" s="82" t="s">
        <v>112</v>
      </c>
      <c r="U34" s="79" t="s">
        <v>172</v>
      </c>
    </row>
    <row r="35" spans="1:21" ht="42.75" x14ac:dyDescent="0.45">
      <c r="A35" s="16"/>
      <c r="B35" s="17" t="s">
        <v>53</v>
      </c>
      <c r="C35" s="17" t="s">
        <v>105</v>
      </c>
      <c r="D35" s="80">
        <v>41946</v>
      </c>
      <c r="E35" s="80" t="s">
        <v>47</v>
      </c>
      <c r="F35" s="85" t="s">
        <v>48</v>
      </c>
      <c r="G35" s="86">
        <v>3199.6999959999998</v>
      </c>
      <c r="H35" s="86">
        <v>3199.6999959999998</v>
      </c>
      <c r="I35" s="82" t="s">
        <v>132</v>
      </c>
      <c r="J35" s="82" t="s">
        <v>132</v>
      </c>
      <c r="K35" s="86"/>
      <c r="L35" s="86">
        <v>1759.834998</v>
      </c>
      <c r="M35" s="82" t="s">
        <v>132</v>
      </c>
      <c r="N35" s="86"/>
      <c r="O35" s="83">
        <f t="shared" si="3"/>
        <v>1.8181818179751872</v>
      </c>
      <c r="P35" s="83" t="str">
        <f t="shared" si="2"/>
        <v>NA</v>
      </c>
      <c r="Q35" s="86"/>
      <c r="R35" s="1" t="s">
        <v>132</v>
      </c>
      <c r="S35" s="86"/>
      <c r="T35" s="82" t="s">
        <v>113</v>
      </c>
      <c r="U35" s="79" t="s">
        <v>173</v>
      </c>
    </row>
    <row r="36" spans="1:21" ht="57" x14ac:dyDescent="0.45">
      <c r="A36" s="16"/>
      <c r="B36" s="17" t="s">
        <v>147</v>
      </c>
      <c r="C36" s="17" t="s">
        <v>106</v>
      </c>
      <c r="D36" s="80">
        <v>41032</v>
      </c>
      <c r="E36" s="80" t="s">
        <v>47</v>
      </c>
      <c r="F36" s="85" t="s">
        <v>50</v>
      </c>
      <c r="G36" s="86">
        <v>1166.687948</v>
      </c>
      <c r="H36" s="86">
        <v>1944.4799129999999</v>
      </c>
      <c r="I36" s="82" t="s">
        <v>132</v>
      </c>
      <c r="J36" s="82" t="s">
        <v>132</v>
      </c>
      <c r="K36" s="86"/>
      <c r="L36" s="82" t="s">
        <v>132</v>
      </c>
      <c r="M36" s="82" t="s">
        <v>132</v>
      </c>
      <c r="N36" s="86"/>
      <c r="O36" s="83" t="str">
        <f t="shared" si="3"/>
        <v>NA</v>
      </c>
      <c r="P36" s="83" t="str">
        <f t="shared" si="2"/>
        <v>NA</v>
      </c>
      <c r="Q36" s="86"/>
      <c r="R36" s="1" t="s">
        <v>132</v>
      </c>
      <c r="S36" s="86"/>
      <c r="T36" s="82" t="s">
        <v>113</v>
      </c>
      <c r="U36" s="79" t="s">
        <v>120</v>
      </c>
    </row>
    <row r="37" spans="1:21" ht="57" x14ac:dyDescent="0.45">
      <c r="A37" s="16"/>
      <c r="B37" s="17" t="s">
        <v>52</v>
      </c>
      <c r="C37" s="17" t="s">
        <v>107</v>
      </c>
      <c r="D37" s="80">
        <v>41827</v>
      </c>
      <c r="E37" s="80" t="s">
        <v>47</v>
      </c>
      <c r="F37" s="85" t="s">
        <v>48</v>
      </c>
      <c r="G37" s="86">
        <v>2989.5799959999999</v>
      </c>
      <c r="H37" s="86">
        <v>2989.5799959999999</v>
      </c>
      <c r="I37" s="82" t="s">
        <v>132</v>
      </c>
      <c r="J37" s="82" t="s">
        <v>132</v>
      </c>
      <c r="K37" s="86"/>
      <c r="L37" s="82">
        <f>1000*0.9</f>
        <v>900</v>
      </c>
      <c r="M37" s="82" t="s">
        <v>132</v>
      </c>
      <c r="N37" s="86"/>
      <c r="O37" s="83">
        <f t="shared" si="3"/>
        <v>3.321755551111111</v>
      </c>
      <c r="P37" s="83" t="str">
        <f t="shared" si="2"/>
        <v>NA</v>
      </c>
      <c r="Q37" s="86"/>
      <c r="R37" s="88">
        <f>100*0.9/L37</f>
        <v>0.1</v>
      </c>
      <c r="S37" s="86"/>
      <c r="T37" s="82" t="s">
        <v>92</v>
      </c>
      <c r="U37" s="79" t="s">
        <v>174</v>
      </c>
    </row>
    <row r="38" spans="1:21" ht="85.5" x14ac:dyDescent="0.45">
      <c r="A38" s="16"/>
      <c r="B38" s="17" t="s">
        <v>148</v>
      </c>
      <c r="C38" s="17" t="s">
        <v>108</v>
      </c>
      <c r="D38" s="80">
        <v>39566</v>
      </c>
      <c r="E38" s="80" t="s">
        <v>47</v>
      </c>
      <c r="F38" s="85" t="s">
        <v>48</v>
      </c>
      <c r="G38" s="86">
        <v>22649.57948</v>
      </c>
      <c r="H38" s="86">
        <v>22649.57948</v>
      </c>
      <c r="I38" s="82" t="s">
        <v>132</v>
      </c>
      <c r="J38" s="86">
        <v>34.838999999999999</v>
      </c>
      <c r="K38" s="86"/>
      <c r="L38" s="86">
        <v>5584.2539999999999</v>
      </c>
      <c r="M38" s="86">
        <v>1253.365</v>
      </c>
      <c r="N38" s="86"/>
      <c r="O38" s="83">
        <f t="shared" si="3"/>
        <v>4.0559722892260988</v>
      </c>
      <c r="P38" s="83">
        <f t="shared" si="2"/>
        <v>18.071016407830122</v>
      </c>
      <c r="Q38" s="86"/>
      <c r="R38" s="1" t="s">
        <v>132</v>
      </c>
      <c r="S38" s="86"/>
      <c r="T38" s="82" t="s">
        <v>112</v>
      </c>
      <c r="U38" s="79" t="s">
        <v>211</v>
      </c>
    </row>
    <row r="40" spans="1:21" ht="15.75" x14ac:dyDescent="0.45">
      <c r="A40" s="89" t="s">
        <v>202</v>
      </c>
    </row>
  </sheetData>
  <printOptions headings="1" gridLines="1"/>
  <pageMargins left="0.7" right="0.7" top="0.75" bottom="0.75" header="0.3" footer="0.3"/>
  <pageSetup scale="54" orientation="landscape" r:id="rId1"/>
  <colBreaks count="1" manualBreakCount="1">
    <brk id="20" max="39"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95"/>
  <sheetViews>
    <sheetView zoomScaleNormal="100" zoomScaleSheetLayoutView="70" workbookViewId="0"/>
  </sheetViews>
  <sheetFormatPr defaultColWidth="9.1328125" defaultRowHeight="14.25" x14ac:dyDescent="0.45"/>
  <cols>
    <col min="1" max="1" width="1.46484375" customWidth="1"/>
    <col min="2" max="2" width="41.796875" bestFit="1" customWidth="1"/>
    <col min="3" max="3" width="29.53125" customWidth="1"/>
    <col min="4" max="4" width="20.46484375" customWidth="1"/>
    <col min="5" max="5" width="16.46484375" customWidth="1"/>
    <col min="6" max="6" width="12.53125" customWidth="1"/>
    <col min="7" max="8" width="12" customWidth="1"/>
    <col min="9" max="10" width="9.19921875" customWidth="1"/>
    <col min="11" max="11" width="1.53125" customWidth="1"/>
    <col min="12" max="12" width="10.46484375" customWidth="1"/>
    <col min="13" max="13" width="9.19921875" customWidth="1"/>
    <col min="14" max="14" width="1.46484375" customWidth="1"/>
    <col min="15" max="16" width="9.19921875" customWidth="1"/>
    <col min="17" max="17" width="1.46484375" customWidth="1"/>
    <col min="18" max="18" width="9.46484375" customWidth="1"/>
    <col min="19" max="19" width="1.46484375" customWidth="1"/>
    <col min="20" max="20" width="24.53125" customWidth="1"/>
    <col min="21" max="21" width="138" customWidth="1"/>
  </cols>
  <sheetData>
    <row r="1" spans="1:25" s="52" customFormat="1" ht="39" customHeight="1" x14ac:dyDescent="0.85">
      <c r="A1" s="67" t="s">
        <v>44</v>
      </c>
      <c r="B1" s="12"/>
      <c r="C1" s="68"/>
      <c r="D1" s="68"/>
      <c r="E1" s="68"/>
      <c r="F1" s="68"/>
      <c r="G1" s="68"/>
      <c r="H1" s="68"/>
      <c r="I1" s="68"/>
      <c r="J1" s="68"/>
      <c r="K1" s="68"/>
      <c r="L1" s="68"/>
      <c r="M1" s="68"/>
      <c r="N1" s="68"/>
      <c r="O1" s="68"/>
      <c r="P1" s="68"/>
      <c r="Q1" s="68"/>
      <c r="R1" s="68"/>
      <c r="S1" s="68"/>
      <c r="T1" s="68"/>
      <c r="U1" s="68"/>
      <c r="V1" s="68"/>
      <c r="W1" s="68"/>
      <c r="X1" s="68"/>
      <c r="Y1" s="68"/>
    </row>
    <row r="2" spans="1:25" s="38" customFormat="1" ht="17.25" customHeight="1" x14ac:dyDescent="0.65">
      <c r="A2" s="69"/>
      <c r="B2" s="9"/>
      <c r="C2" s="70"/>
      <c r="D2" s="70"/>
      <c r="E2" s="70"/>
      <c r="F2" s="70"/>
      <c r="G2" s="70"/>
      <c r="H2" s="70"/>
      <c r="I2" s="70"/>
      <c r="J2" s="70"/>
      <c r="K2" s="70"/>
      <c r="L2" s="70"/>
      <c r="M2" s="70"/>
      <c r="N2" s="70"/>
      <c r="O2" s="70"/>
      <c r="P2" s="70"/>
      <c r="Q2" s="70"/>
      <c r="R2" s="70"/>
      <c r="S2" s="70"/>
      <c r="T2" s="70"/>
      <c r="U2" s="70"/>
      <c r="V2" s="70"/>
      <c r="W2" s="70"/>
      <c r="X2" s="70"/>
      <c r="Y2" s="70"/>
    </row>
    <row r="3" spans="1:25" ht="15.75" x14ac:dyDescent="0.45">
      <c r="A3" s="89" t="s">
        <v>149</v>
      </c>
    </row>
    <row r="4" spans="1:25" ht="15.75" x14ac:dyDescent="0.45">
      <c r="A4" s="89"/>
      <c r="B4" s="17" t="s">
        <v>161</v>
      </c>
    </row>
    <row r="5" spans="1:25" ht="15.75" x14ac:dyDescent="0.45">
      <c r="A5" s="89"/>
      <c r="B5" s="17" t="s">
        <v>175</v>
      </c>
    </row>
    <row r="6" spans="1:25" ht="15.75" x14ac:dyDescent="0.45">
      <c r="A6" s="89"/>
      <c r="B6" s="17" t="s">
        <v>162</v>
      </c>
    </row>
    <row r="7" spans="1:25" ht="15.75" x14ac:dyDescent="0.45">
      <c r="A7" s="89"/>
      <c r="B7" s="17" t="s">
        <v>193</v>
      </c>
    </row>
    <row r="8" spans="1:25" ht="15.75" x14ac:dyDescent="0.45">
      <c r="A8" s="89"/>
      <c r="B8" s="17" t="s">
        <v>215</v>
      </c>
    </row>
    <row r="9" spans="1:25" ht="15.75" x14ac:dyDescent="0.45">
      <c r="A9" s="89"/>
      <c r="B9" s="17" t="s">
        <v>167</v>
      </c>
    </row>
    <row r="10" spans="1:25" ht="15.75" x14ac:dyDescent="0.45">
      <c r="A10" s="89"/>
      <c r="B10" s="17"/>
    </row>
    <row r="11" spans="1:25" ht="15.75" x14ac:dyDescent="0.45">
      <c r="A11" s="16" t="s">
        <v>150</v>
      </c>
      <c r="B11" s="3"/>
    </row>
    <row r="12" spans="1:25" ht="15.75" x14ac:dyDescent="0.45">
      <c r="A12" s="89"/>
      <c r="B12" s="17" t="s">
        <v>151</v>
      </c>
    </row>
    <row r="13" spans="1:25" ht="15.75" x14ac:dyDescent="0.45">
      <c r="A13" s="89"/>
      <c r="B13" s="17" t="s">
        <v>198</v>
      </c>
    </row>
    <row r="14" spans="1:25" ht="15.75" x14ac:dyDescent="0.45">
      <c r="A14" s="89"/>
      <c r="B14" s="17" t="s">
        <v>152</v>
      </c>
    </row>
    <row r="15" spans="1:25" ht="15.75" x14ac:dyDescent="0.45">
      <c r="A15" s="89"/>
      <c r="B15" s="17" t="s">
        <v>153</v>
      </c>
    </row>
    <row r="16" spans="1:25" ht="15.75" x14ac:dyDescent="0.45">
      <c r="A16" s="89"/>
      <c r="B16" s="17" t="s">
        <v>154</v>
      </c>
    </row>
    <row r="17" spans="1:4" ht="15.75" x14ac:dyDescent="0.45">
      <c r="A17" s="89"/>
      <c r="B17" s="17" t="s">
        <v>155</v>
      </c>
    </row>
    <row r="18" spans="1:4" ht="15.75" x14ac:dyDescent="0.45">
      <c r="A18" s="89"/>
      <c r="B18" s="17" t="s">
        <v>199</v>
      </c>
    </row>
    <row r="19" spans="1:4" ht="15.75" x14ac:dyDescent="0.45">
      <c r="A19" s="89"/>
      <c r="B19" s="17"/>
    </row>
    <row r="20" spans="1:4" ht="15.75" x14ac:dyDescent="0.45">
      <c r="A20" s="89"/>
      <c r="B20" s="17" t="s">
        <v>212</v>
      </c>
      <c r="C20" s="92"/>
    </row>
    <row r="21" spans="1:4" ht="15.75" x14ac:dyDescent="0.45">
      <c r="A21" s="89"/>
      <c r="B21" s="17" t="s">
        <v>163</v>
      </c>
      <c r="C21" s="90">
        <v>15658.3</v>
      </c>
    </row>
    <row r="22" spans="1:4" ht="15.75" x14ac:dyDescent="0.45">
      <c r="A22" s="89"/>
      <c r="B22" s="17" t="s">
        <v>164</v>
      </c>
      <c r="C22" s="90">
        <v>20802.099999999999</v>
      </c>
    </row>
    <row r="23" spans="1:4" ht="15.75" x14ac:dyDescent="0.45">
      <c r="A23" s="89"/>
      <c r="B23" s="17" t="s">
        <v>165</v>
      </c>
      <c r="C23" s="90">
        <v>7436.3</v>
      </c>
      <c r="D23" t="s">
        <v>213</v>
      </c>
    </row>
    <row r="24" spans="1:4" ht="15.75" x14ac:dyDescent="0.45">
      <c r="A24" s="89"/>
      <c r="B24" s="17" t="s">
        <v>166</v>
      </c>
      <c r="C24" s="90">
        <v>1495.5</v>
      </c>
      <c r="D24" t="s">
        <v>213</v>
      </c>
    </row>
    <row r="25" spans="1:4" ht="15.75" x14ac:dyDescent="0.45">
      <c r="A25" s="89"/>
      <c r="B25" s="17"/>
      <c r="C25" s="94"/>
    </row>
    <row r="26" spans="1:4" ht="15.75" x14ac:dyDescent="0.45">
      <c r="A26" s="16" t="s">
        <v>160</v>
      </c>
      <c r="B26" s="3"/>
    </row>
    <row r="27" spans="1:4" ht="15.75" x14ac:dyDescent="0.45">
      <c r="A27" s="89"/>
      <c r="B27" s="17" t="s">
        <v>156</v>
      </c>
    </row>
    <row r="28" spans="1:4" ht="15.75" x14ac:dyDescent="0.45">
      <c r="A28" s="89"/>
      <c r="B28" s="17" t="s">
        <v>157</v>
      </c>
    </row>
    <row r="29" spans="1:4" ht="15.75" x14ac:dyDescent="0.45">
      <c r="A29" s="89"/>
      <c r="B29" s="17" t="s">
        <v>194</v>
      </c>
    </row>
    <row r="30" spans="1:4" ht="15.75" x14ac:dyDescent="0.45">
      <c r="A30" s="89"/>
      <c r="B30" s="17" t="s">
        <v>195</v>
      </c>
    </row>
    <row r="31" spans="1:4" ht="15.75" x14ac:dyDescent="0.45">
      <c r="A31" s="89"/>
      <c r="B31" s="17" t="s">
        <v>196</v>
      </c>
    </row>
    <row r="32" spans="1:4" ht="15.75" x14ac:dyDescent="0.45">
      <c r="A32" s="89"/>
      <c r="B32" s="17" t="s">
        <v>158</v>
      </c>
    </row>
    <row r="33" spans="1:21" ht="15.75" x14ac:dyDescent="0.45">
      <c r="A33" s="89"/>
      <c r="B33" s="17" t="s">
        <v>197</v>
      </c>
    </row>
    <row r="34" spans="1:21" ht="15.75" x14ac:dyDescent="0.45">
      <c r="A34" s="89"/>
      <c r="B34" s="17" t="s">
        <v>159</v>
      </c>
    </row>
    <row r="35" spans="1:21" ht="15.75" x14ac:dyDescent="0.45">
      <c r="A35" s="89"/>
      <c r="B35" s="17"/>
    </row>
    <row r="36" spans="1:21" ht="15.75" x14ac:dyDescent="0.45">
      <c r="A36" s="89"/>
      <c r="B36" s="17" t="s">
        <v>212</v>
      </c>
      <c r="C36" s="92"/>
    </row>
    <row r="37" spans="1:21" ht="15.75" x14ac:dyDescent="0.45">
      <c r="A37" s="89"/>
      <c r="B37" s="17" t="s">
        <v>163</v>
      </c>
      <c r="C37" s="90">
        <v>7836.67</v>
      </c>
    </row>
    <row r="38" spans="1:21" ht="15.75" x14ac:dyDescent="0.45">
      <c r="A38" s="89"/>
      <c r="B38" s="17" t="s">
        <v>164</v>
      </c>
      <c r="C38" s="90">
        <v>9932.83</v>
      </c>
    </row>
    <row r="39" spans="1:21" ht="15.75" x14ac:dyDescent="0.45">
      <c r="A39" s="89"/>
      <c r="B39" s="17" t="s">
        <v>165</v>
      </c>
      <c r="C39" s="90">
        <v>3994.848</v>
      </c>
      <c r="D39" t="s">
        <v>214</v>
      </c>
    </row>
    <row r="40" spans="1:21" ht="15.75" x14ac:dyDescent="0.45">
      <c r="A40" s="89"/>
      <c r="B40" s="17" t="s">
        <v>166</v>
      </c>
      <c r="C40" s="90">
        <v>484.19099999999997</v>
      </c>
      <c r="D40" t="s">
        <v>214</v>
      </c>
    </row>
    <row r="41" spans="1:21" ht="15.75" x14ac:dyDescent="0.45">
      <c r="A41" s="89"/>
      <c r="B41" s="91"/>
      <c r="C41" s="94"/>
    </row>
    <row r="42" spans="1:21" ht="16.149999999999999" thickBot="1" x14ac:dyDescent="0.5">
      <c r="A42" s="106"/>
      <c r="B42" s="66" t="s">
        <v>34</v>
      </c>
      <c r="C42" s="66" t="s">
        <v>22</v>
      </c>
      <c r="D42" s="75" t="s">
        <v>36</v>
      </c>
      <c r="E42" s="75" t="s">
        <v>36</v>
      </c>
      <c r="F42" s="72" t="s">
        <v>32</v>
      </c>
      <c r="G42" s="72" t="s">
        <v>40</v>
      </c>
      <c r="H42" s="72" t="s">
        <v>40</v>
      </c>
      <c r="I42" s="72" t="s">
        <v>35</v>
      </c>
      <c r="J42" s="72" t="s">
        <v>27</v>
      </c>
      <c r="K42" s="72"/>
      <c r="L42" s="74" t="s">
        <v>19</v>
      </c>
      <c r="M42" s="74"/>
      <c r="N42" s="72"/>
      <c r="O42" s="74" t="s">
        <v>29</v>
      </c>
      <c r="P42" s="74"/>
      <c r="Q42" s="13"/>
      <c r="R42" s="74" t="s">
        <v>135</v>
      </c>
      <c r="S42" s="13"/>
      <c r="T42" s="72" t="s">
        <v>110</v>
      </c>
      <c r="U42" s="75" t="s">
        <v>33</v>
      </c>
    </row>
    <row r="43" spans="1:21" ht="15.75" x14ac:dyDescent="0.45">
      <c r="A43" s="106"/>
      <c r="B43" s="73"/>
      <c r="C43" s="73"/>
      <c r="D43" s="75" t="s">
        <v>37</v>
      </c>
      <c r="E43" s="75" t="s">
        <v>38</v>
      </c>
      <c r="F43" s="72" t="s">
        <v>46</v>
      </c>
      <c r="G43" s="72" t="s">
        <v>31</v>
      </c>
      <c r="H43" s="72" t="s">
        <v>25</v>
      </c>
      <c r="I43" s="72" t="s">
        <v>109</v>
      </c>
      <c r="J43" s="72" t="s">
        <v>28</v>
      </c>
      <c r="K43" s="72"/>
      <c r="L43" s="72" t="s">
        <v>20</v>
      </c>
      <c r="M43" s="72" t="s">
        <v>21</v>
      </c>
      <c r="N43" s="72"/>
      <c r="O43" s="72" t="s">
        <v>30</v>
      </c>
      <c r="P43" s="72" t="s">
        <v>26</v>
      </c>
      <c r="Q43" s="13"/>
      <c r="R43" s="72" t="s">
        <v>134</v>
      </c>
      <c r="S43" s="13"/>
      <c r="T43" s="72" t="s">
        <v>111</v>
      </c>
      <c r="U43" s="72"/>
    </row>
    <row r="44" spans="1:21" ht="42.75" x14ac:dyDescent="0.45">
      <c r="A44" s="89"/>
      <c r="B44" s="77" t="s">
        <v>65</v>
      </c>
      <c r="C44" s="77" t="s">
        <v>64</v>
      </c>
      <c r="D44" s="80">
        <v>42038</v>
      </c>
      <c r="E44" s="80" t="s">
        <v>47</v>
      </c>
      <c r="F44" s="84" t="s">
        <v>48</v>
      </c>
      <c r="G44" s="82">
        <v>5770.0129999999999</v>
      </c>
      <c r="H44" s="82">
        <v>5770.0129999999999</v>
      </c>
      <c r="I44" s="82" t="s">
        <v>132</v>
      </c>
      <c r="J44" s="82" t="s">
        <v>132</v>
      </c>
      <c r="K44" s="86"/>
      <c r="L44" s="82">
        <v>3521</v>
      </c>
      <c r="M44" s="83" t="s">
        <v>132</v>
      </c>
      <c r="N44" s="86"/>
      <c r="O44" s="83">
        <v>1.6387426867367225</v>
      </c>
      <c r="P44" s="83" t="s">
        <v>132</v>
      </c>
      <c r="Q44" s="86"/>
      <c r="R44" s="88">
        <f>200/L44</f>
        <v>5.6802044873615447E-2</v>
      </c>
      <c r="T44" s="82" t="s">
        <v>112</v>
      </c>
      <c r="U44" s="79" t="s">
        <v>115</v>
      </c>
    </row>
    <row r="45" spans="1:21" s="33" customFormat="1" ht="42.75" x14ac:dyDescent="0.45">
      <c r="A45" s="107"/>
      <c r="B45" s="98" t="s">
        <v>93</v>
      </c>
      <c r="C45" s="98" t="s">
        <v>141</v>
      </c>
      <c r="D45" s="100">
        <v>40183</v>
      </c>
      <c r="E45" s="100" t="s">
        <v>47</v>
      </c>
      <c r="F45" s="101" t="s">
        <v>48</v>
      </c>
      <c r="G45" s="102">
        <v>3700</v>
      </c>
      <c r="H45" s="102">
        <v>3700</v>
      </c>
      <c r="I45" s="2" t="s">
        <v>132</v>
      </c>
      <c r="J45" s="2" t="s">
        <v>132</v>
      </c>
      <c r="K45" s="102"/>
      <c r="L45" s="102">
        <v>2100</v>
      </c>
      <c r="M45" s="1" t="s">
        <v>132</v>
      </c>
      <c r="N45" s="102"/>
      <c r="O45" s="1">
        <v>1.7619047619047619</v>
      </c>
      <c r="P45" s="1" t="s">
        <v>132</v>
      </c>
      <c r="Q45" s="102"/>
      <c r="R45" s="88">
        <v>7.0000000000000007E-2</v>
      </c>
      <c r="T45" s="2" t="s">
        <v>112</v>
      </c>
      <c r="U45" s="103" t="s">
        <v>129</v>
      </c>
    </row>
    <row r="46" spans="1:21" s="33" customFormat="1" ht="42.75" x14ac:dyDescent="0.45">
      <c r="A46" s="104"/>
      <c r="B46" s="98" t="s">
        <v>68</v>
      </c>
      <c r="C46" s="98" t="s">
        <v>143</v>
      </c>
      <c r="D46" s="100">
        <v>40954</v>
      </c>
      <c r="E46" s="100" t="s">
        <v>47</v>
      </c>
      <c r="F46" s="101" t="s">
        <v>48</v>
      </c>
      <c r="G46" s="102">
        <v>2695</v>
      </c>
      <c r="H46" s="102">
        <v>2695</v>
      </c>
      <c r="I46" s="2" t="s">
        <v>132</v>
      </c>
      <c r="J46" s="2" t="s">
        <v>132</v>
      </c>
      <c r="K46" s="102"/>
      <c r="L46" s="102">
        <v>1392.3</v>
      </c>
      <c r="M46" s="102">
        <v>220.6</v>
      </c>
      <c r="N46" s="102"/>
      <c r="O46" s="1">
        <f t="shared" ref="O46:P46" si="0">IFERROR($H46/L46,"NA")</f>
        <v>1.9356460532931121</v>
      </c>
      <c r="P46" s="1">
        <f t="shared" si="0"/>
        <v>12.216681776971894</v>
      </c>
      <c r="Q46" s="102"/>
      <c r="R46" s="88">
        <f>(50+75)/2/L46</f>
        <v>4.4889750772103713E-2</v>
      </c>
      <c r="S46" s="102"/>
      <c r="T46" s="2" t="s">
        <v>112</v>
      </c>
      <c r="U46" s="103" t="s">
        <v>124</v>
      </c>
    </row>
    <row r="47" spans="1:21" ht="42.75" x14ac:dyDescent="0.45">
      <c r="A47" s="89"/>
      <c r="B47" s="17" t="s">
        <v>56</v>
      </c>
      <c r="C47" s="17" t="s">
        <v>55</v>
      </c>
      <c r="D47" s="80">
        <v>41240</v>
      </c>
      <c r="E47" s="80" t="s">
        <v>47</v>
      </c>
      <c r="F47" s="85" t="s">
        <v>48</v>
      </c>
      <c r="G47" s="86">
        <v>6751.5485699999999</v>
      </c>
      <c r="H47" s="86">
        <v>6751.5485699999999</v>
      </c>
      <c r="I47" s="86">
        <v>28.150300000000001</v>
      </c>
      <c r="J47" s="86">
        <v>22.548999999999999</v>
      </c>
      <c r="K47" s="86"/>
      <c r="L47" s="86">
        <v>4322.2</v>
      </c>
      <c r="M47" s="86">
        <v>563.999999</v>
      </c>
      <c r="N47" s="86"/>
      <c r="O47" s="83">
        <v>1.5620629702466338</v>
      </c>
      <c r="P47" s="83">
        <v>11.970830819097218</v>
      </c>
      <c r="Q47" s="86"/>
      <c r="R47" s="88">
        <v>5.7840914349174037E-2</v>
      </c>
      <c r="T47" s="82" t="s">
        <v>112</v>
      </c>
      <c r="U47" s="79" t="s">
        <v>168</v>
      </c>
    </row>
    <row r="48" spans="1:21" ht="15.75" x14ac:dyDescent="0.45">
      <c r="A48" s="89"/>
      <c r="B48" s="17"/>
      <c r="P48" s="83" t="s">
        <v>169</v>
      </c>
      <c r="R48" s="93">
        <f>MEDIAN(R44:R47)</f>
        <v>5.7321479611394742E-2</v>
      </c>
    </row>
    <row r="49" spans="1:8" ht="15.75" x14ac:dyDescent="0.45">
      <c r="A49" s="89"/>
      <c r="B49" s="17"/>
    </row>
    <row r="50" spans="1:8" ht="15.75" x14ac:dyDescent="0.45">
      <c r="A50" s="89" t="s">
        <v>170</v>
      </c>
      <c r="B50" s="17"/>
    </row>
    <row r="51" spans="1:8" ht="15.75" x14ac:dyDescent="0.45">
      <c r="A51" s="89"/>
      <c r="B51" s="17"/>
      <c r="C51" s="13" t="s">
        <v>186</v>
      </c>
      <c r="D51" s="13" t="s">
        <v>188</v>
      </c>
      <c r="E51" s="13" t="s">
        <v>187</v>
      </c>
    </row>
    <row r="52" spans="1:8" ht="15.75" x14ac:dyDescent="0.45">
      <c r="A52" s="89"/>
      <c r="B52" s="17" t="str">
        <f>P48</f>
        <v>Median</v>
      </c>
      <c r="C52" s="93"/>
    </row>
    <row r="53" spans="1:8" ht="15.75" x14ac:dyDescent="0.45">
      <c r="A53" s="89"/>
      <c r="B53" s="17"/>
      <c r="C53" s="105"/>
      <c r="D53" s="105"/>
      <c r="E53" s="105"/>
    </row>
    <row r="54" spans="1:8" ht="15.75" x14ac:dyDescent="0.45">
      <c r="A54" s="89"/>
      <c r="B54" s="17" t="s">
        <v>176</v>
      </c>
      <c r="C54" s="93"/>
    </row>
    <row r="55" spans="1:8" ht="15.75" x14ac:dyDescent="0.45">
      <c r="A55" s="89"/>
      <c r="B55" s="17"/>
      <c r="C55" s="105"/>
      <c r="D55" s="105"/>
      <c r="E55" s="105"/>
    </row>
    <row r="56" spans="1:8" ht="15.75" x14ac:dyDescent="0.45">
      <c r="A56" s="89"/>
      <c r="B56" s="17" t="s">
        <v>177</v>
      </c>
      <c r="C56" s="93"/>
    </row>
    <row r="57" spans="1:8" ht="15.75" x14ac:dyDescent="0.45">
      <c r="A57" s="89"/>
      <c r="B57" s="17"/>
      <c r="C57" s="105"/>
      <c r="D57" s="105"/>
      <c r="E57" s="105"/>
    </row>
    <row r="58" spans="1:8" ht="15.75" x14ac:dyDescent="0.45">
      <c r="A58" s="89"/>
      <c r="B58" s="17" t="s">
        <v>179</v>
      </c>
      <c r="C58" s="97">
        <v>7.0000000000000007E-2</v>
      </c>
    </row>
    <row r="59" spans="1:8" ht="15.75" x14ac:dyDescent="0.45">
      <c r="A59" s="89"/>
      <c r="B59" s="17" t="s">
        <v>109</v>
      </c>
      <c r="C59" s="97">
        <v>0.02</v>
      </c>
    </row>
    <row r="60" spans="1:8" ht="15.75" x14ac:dyDescent="0.45">
      <c r="A60" s="89"/>
      <c r="B60" s="17" t="s">
        <v>180</v>
      </c>
      <c r="C60" s="93"/>
    </row>
    <row r="61" spans="1:8" ht="15.75" x14ac:dyDescent="0.45">
      <c r="A61" s="89"/>
      <c r="B61" s="17"/>
      <c r="C61" s="93"/>
    </row>
    <row r="62" spans="1:8" ht="15.75" x14ac:dyDescent="0.45">
      <c r="A62" s="89"/>
      <c r="B62" s="17" t="s">
        <v>184</v>
      </c>
      <c r="C62" s="97">
        <v>0.25</v>
      </c>
    </row>
    <row r="63" spans="1:8" ht="15.75" x14ac:dyDescent="0.45">
      <c r="A63" s="89"/>
      <c r="B63" s="17"/>
    </row>
    <row r="64" spans="1:8" ht="15.75" x14ac:dyDescent="0.45">
      <c r="A64" s="89"/>
      <c r="B64" s="17" t="s">
        <v>178</v>
      </c>
      <c r="D64" s="95">
        <v>1</v>
      </c>
      <c r="E64" s="95">
        <f>D64+1</f>
        <v>2</v>
      </c>
      <c r="F64" s="95">
        <f t="shared" ref="F64:H64" si="1">E64+1</f>
        <v>3</v>
      </c>
      <c r="G64" s="95">
        <f t="shared" si="1"/>
        <v>4</v>
      </c>
      <c r="H64" s="95">
        <f t="shared" si="1"/>
        <v>5</v>
      </c>
    </row>
    <row r="65" spans="1:8" ht="15.75" x14ac:dyDescent="0.45">
      <c r="A65" s="89"/>
      <c r="B65" s="17" t="s">
        <v>181</v>
      </c>
      <c r="D65" s="96"/>
      <c r="E65" s="96"/>
      <c r="F65" s="96"/>
      <c r="G65" s="96"/>
      <c r="H65" s="96"/>
    </row>
    <row r="66" spans="1:8" ht="15.75" x14ac:dyDescent="0.45">
      <c r="A66" s="89"/>
      <c r="B66" s="17" t="s">
        <v>185</v>
      </c>
    </row>
    <row r="67" spans="1:8" ht="15.75" x14ac:dyDescent="0.45">
      <c r="A67" s="89"/>
      <c r="B67" s="17"/>
    </row>
    <row r="68" spans="1:8" ht="15.75" x14ac:dyDescent="0.45">
      <c r="A68" s="89"/>
      <c r="B68" s="17"/>
    </row>
    <row r="69" spans="1:8" ht="15.75" x14ac:dyDescent="0.45">
      <c r="A69" s="89"/>
      <c r="B69" s="17" t="s">
        <v>182</v>
      </c>
      <c r="D69" s="93"/>
      <c r="E69" s="93"/>
      <c r="F69" s="93"/>
      <c r="G69" s="93"/>
      <c r="H69" s="93"/>
    </row>
    <row r="70" spans="1:8" ht="15.75" x14ac:dyDescent="0.45">
      <c r="A70" s="89"/>
      <c r="B70" s="17" t="s">
        <v>183</v>
      </c>
    </row>
    <row r="71" spans="1:8" ht="15.75" x14ac:dyDescent="0.45">
      <c r="A71" s="89"/>
      <c r="B71" s="17" t="s">
        <v>189</v>
      </c>
    </row>
    <row r="72" spans="1:8" ht="15.75" x14ac:dyDescent="0.45">
      <c r="A72" s="89"/>
      <c r="B72" s="17"/>
    </row>
    <row r="73" spans="1:8" ht="15.75" x14ac:dyDescent="0.45">
      <c r="A73" s="89"/>
      <c r="B73" s="17" t="s">
        <v>190</v>
      </c>
    </row>
    <row r="74" spans="1:8" ht="15.75" x14ac:dyDescent="0.45">
      <c r="A74" s="89"/>
      <c r="B74" s="17" t="s">
        <v>191</v>
      </c>
    </row>
    <row r="75" spans="1:8" ht="15.75" x14ac:dyDescent="0.45">
      <c r="A75" s="89"/>
      <c r="B75" s="17" t="s">
        <v>192</v>
      </c>
    </row>
    <row r="76" spans="1:8" ht="15.75" x14ac:dyDescent="0.45">
      <c r="A76" s="89"/>
      <c r="B76" s="17"/>
    </row>
    <row r="77" spans="1:8" ht="15.75" x14ac:dyDescent="0.45">
      <c r="A77" s="89" t="s">
        <v>202</v>
      </c>
      <c r="B77" s="17"/>
    </row>
    <row r="78" spans="1:8" ht="15.75" x14ac:dyDescent="0.45">
      <c r="A78" s="89"/>
      <c r="B78" s="17"/>
    </row>
    <row r="79" spans="1:8" ht="15.75" x14ac:dyDescent="0.45">
      <c r="A79" s="89"/>
      <c r="B79" s="17"/>
    </row>
    <row r="80" spans="1:8" ht="15.75" x14ac:dyDescent="0.45">
      <c r="A80" s="89"/>
      <c r="B80" s="17"/>
    </row>
    <row r="81" spans="1:2" ht="15.75" x14ac:dyDescent="0.45">
      <c r="A81" s="89"/>
      <c r="B81" s="17"/>
    </row>
    <row r="82" spans="1:2" ht="15.75" x14ac:dyDescent="0.45">
      <c r="A82" s="89"/>
      <c r="B82" s="17"/>
    </row>
    <row r="83" spans="1:2" ht="15.75" x14ac:dyDescent="0.45">
      <c r="A83" s="89"/>
      <c r="B83" s="17"/>
    </row>
    <row r="84" spans="1:2" ht="15.75" x14ac:dyDescent="0.45">
      <c r="A84" s="89"/>
      <c r="B84" s="17"/>
    </row>
    <row r="85" spans="1:2" ht="15.75" x14ac:dyDescent="0.45">
      <c r="A85" s="89"/>
    </row>
    <row r="86" spans="1:2" ht="15.75" x14ac:dyDescent="0.45">
      <c r="A86" s="89"/>
    </row>
    <row r="87" spans="1:2" ht="15.75" x14ac:dyDescent="0.45">
      <c r="A87" s="89"/>
    </row>
    <row r="88" spans="1:2" ht="15.75" x14ac:dyDescent="0.45">
      <c r="A88" s="89"/>
    </row>
    <row r="89" spans="1:2" ht="15.75" x14ac:dyDescent="0.45">
      <c r="A89" s="89"/>
    </row>
    <row r="90" spans="1:2" ht="15.75" x14ac:dyDescent="0.45">
      <c r="A90" s="89"/>
    </row>
    <row r="91" spans="1:2" ht="15.75" x14ac:dyDescent="0.45">
      <c r="A91" s="89"/>
    </row>
    <row r="92" spans="1:2" ht="15.75" x14ac:dyDescent="0.45">
      <c r="A92" s="89"/>
    </row>
    <row r="93" spans="1:2" ht="15.75" x14ac:dyDescent="0.45">
      <c r="A93" s="89"/>
    </row>
    <row r="94" spans="1:2" ht="15.75" x14ac:dyDescent="0.45">
      <c r="A94" s="89"/>
    </row>
    <row r="95" spans="1:2" ht="15.75" x14ac:dyDescent="0.45">
      <c r="A95" s="89"/>
    </row>
  </sheetData>
  <printOptions headings="1" gridLines="1"/>
  <pageMargins left="0.7" right="0.7" top="0.75" bottom="0.75" header="0.3" footer="0.3"/>
  <pageSetup scale="49" orientation="landscape" r:id="rId1"/>
  <rowBreaks count="1" manualBreakCount="1">
    <brk id="41" max="16383" man="1"/>
  </rowBreaks>
  <colBreaks count="1" manualBreakCount="1">
    <brk id="20" max="80" man="1"/>
  </col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Welcome</vt:lpstr>
      <vt:lpstr>Info</vt:lpstr>
      <vt:lpstr>Transaction comparables</vt:lpstr>
      <vt:lpstr>Synergy analysis</vt:lpstr>
      <vt:lpstr>switch</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 training</dc:creator>
  <cp:lastModifiedBy>Financial Edge</cp:lastModifiedBy>
  <cp:lastPrinted>2018-12-13T18:16:13Z</cp:lastPrinted>
  <dcterms:created xsi:type="dcterms:W3CDTF">2016-02-03T14:06:14Z</dcterms:created>
  <dcterms:modified xsi:type="dcterms:W3CDTF">2021-10-18T10:06:44Z</dcterms:modified>
</cp:coreProperties>
</file>