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lcome" sheetId="1" r:id="rId4"/>
    <sheet state="visible" name="Info" sheetId="2" r:id="rId5"/>
    <sheet state="visible" name="IS" sheetId="3" r:id="rId6"/>
    <sheet state="visible" name="BS" sheetId="4" r:id="rId7"/>
    <sheet state="visible" name="CFS and Debt" sheetId="5" r:id="rId8"/>
    <sheet state="visible" name="Reserves and Assets " sheetId="6" r:id="rId9"/>
  </sheets>
  <definedNames>
    <definedName name="Switch">Info!$N$10</definedName>
  </definedNames>
  <calcPr/>
  <extLst>
    <ext uri="GoogleSheetsCustomDataVersion1">
      <go:sheetsCustomData xmlns:go="http://customooxmlschemas.google.com/" r:id="rId10" roundtripDataSignature="AMtx7mg9n/uHBvBQnGxOyxuRP20CK1MHT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3">
      <text>
        <t xml:space="preserve">======
ID#AAAAQYh94ew
tc={FBF2F1FC-EA40-4D7F-B066-CFFAC33C0135}    (2021-10-27 08:17:40)
[Threaded comment]
Your version of Excel allows you to read this threaded comment; however, any edits to it will get removed if the file is opened in a newer version of Excel. Learn more: https://go.microsoft.com/fwlink/?linkid=870924
Comment:
    Large write-offs and impairments have distorted the ETR in 2019</t>
      </text>
    </comment>
  </commentList>
  <extLst>
    <ext uri="GoogleSheetsCustomDataVersion1">
      <go:sheetsCustomData xmlns:go="http://customooxmlschemas.google.com/" r:id="rId1" roundtripDataSignature="AMtx7mjnSXSQLKB8q9XpvLSt7hWKzQTkcQ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F9">
      <text>
        <t xml:space="preserve">======
ID#AAAAQYh94e4
tc={777F292A-1313-4537-9C79-1290317327B6}    (2021-10-27 08:17:40)
[Threaded comment]
Your version of Excel allows you to read this threaded comment; however, any edits to it will get removed if the file is opened in a newer version of Excel. Learn more: https://go.microsoft.com/fwlink/?linkid=870924
Comment:
    Decommissioning of UK and Mauritania assets in 2019 and 2020</t>
      </text>
    </comment>
  </commentList>
  <extLst>
    <ext uri="GoogleSheetsCustomDataVersion1">
      <go:sheetsCustomData xmlns:go="http://customooxmlschemas.google.com/" r:id="rId1" roundtripDataSignature="AMtx7mgWV/K3Id2IoOluDwrZrezgneN/cA=="/>
    </ext>
  </extL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4">
      <text>
        <t xml:space="preserve">======
ID#AAAAQYh94e0
tc={D803EB35-B1B1-4798-9014-470C4E1517B0}    (2021-10-27 08:17:40)
[Threaded comment]
Your version of Excel allows you to read this threaded comment; however, any edits to it will get removed if the file is opened in a newer version of Excel. Learn more: https://go.microsoft.com/fwlink/?linkid=870924
Comment:
    Disposal of West Africa assets</t>
      </text>
    </comment>
    <comment authorId="0" ref="E56">
      <text>
        <t xml:space="preserve">======
ID#AAAAQYh94es
tc={68E7DA19-BF1D-4899-84B9-C814989F0EA0}    (2021-10-27 08:17:40)
[Threaded comment]
Your version of Excel allows you to read this threaded comment; however, any edits to it will get removed if the file is opened in a newer version of Excel. Learn more: https://go.microsoft.com/fwlink/?linkid=870924
Comment:
    Large increase due to effects of IFRS 16</t>
      </text>
    </comment>
    <comment authorId="0" ref="E42">
      <text>
        <t xml:space="preserve">======
ID#AAAAQYh94eo
tc={803C6A90-D802-4436-B2D4-AD432530D755}    (2021-10-27 08:17:40)
[Threaded comment]
Your version of Excel allows you to read this threaded comment; however, any edits to it will get removed if the file is opened in a newer version of Excel. Learn more: https://go.microsoft.com/fwlink/?linkid=870924
Comment:
    Negative revision of 5mboe in 2019</t>
      </text>
    </comment>
  </commentList>
  <extLst>
    <ext uri="GoogleSheetsCustomDataVersion1">
      <go:sheetsCustomData xmlns:go="http://customooxmlschemas.google.com/" r:id="rId1" roundtripDataSignature="AMtx7mjm67UA38TjwFQMkeS9OqwqaORNfw=="/>
    </ext>
  </extLst>
</comments>
</file>

<file path=xl/sharedStrings.xml><?xml version="1.0" encoding="utf-8"?>
<sst xmlns="http://schemas.openxmlformats.org/spreadsheetml/2006/main" count="212" uniqueCount="172">
  <si>
    <t>Forecasting Reserves</t>
  </si>
  <si>
    <t>This document is for training purposes only. Financial Edge accepts no responsibility or liability for any other purpose or usage.</t>
  </si>
  <si>
    <t>www.fe.training</t>
  </si>
  <si>
    <t>Workout Information</t>
  </si>
  <si>
    <t>Features</t>
  </si>
  <si>
    <t>Model Details</t>
  </si>
  <si>
    <t>◦</t>
  </si>
  <si>
    <t>Historical income statement information</t>
  </si>
  <si>
    <t>Company name</t>
  </si>
  <si>
    <t>Tullow Oil</t>
  </si>
  <si>
    <t>Historical balance sheet information</t>
  </si>
  <si>
    <t>Date</t>
  </si>
  <si>
    <t>Forecast cash flow statement and debt schedule</t>
  </si>
  <si>
    <t>Currency</t>
  </si>
  <si>
    <t>USD</t>
  </si>
  <si>
    <t>Reserves and project asset forecasts</t>
  </si>
  <si>
    <t>Units</t>
  </si>
  <si>
    <t>Millions</t>
  </si>
  <si>
    <t>Analyst Name</t>
  </si>
  <si>
    <t>Firstname Lastname</t>
  </si>
  <si>
    <t>Circular Switch</t>
  </si>
  <si>
    <t>Instructions</t>
  </si>
  <si>
    <t>Formatting</t>
  </si>
  <si>
    <t>Input</t>
  </si>
  <si>
    <t>Hard coded</t>
  </si>
  <si>
    <t>Formulas</t>
  </si>
  <si>
    <t>Income Statement</t>
  </si>
  <si>
    <t>$m</t>
  </si>
  <si>
    <t>Income Statement Assumptions</t>
  </si>
  <si>
    <t>Revenue per barrel</t>
  </si>
  <si>
    <t>Other operating income % revenue</t>
  </si>
  <si>
    <t>Production costs per barrel</t>
  </si>
  <si>
    <t>Underlift and overlift</t>
  </si>
  <si>
    <t>Other costs of sales % revenues</t>
  </si>
  <si>
    <t>Other admin expenses % revenue</t>
  </si>
  <si>
    <t>Non-recurring expenses</t>
  </si>
  <si>
    <t>Effective tax rate</t>
  </si>
  <si>
    <t>Dividend payout ratio</t>
  </si>
  <si>
    <t>Production volume</t>
  </si>
  <si>
    <t>Revenue</t>
  </si>
  <si>
    <t>Other operating income</t>
  </si>
  <si>
    <t>Production costs</t>
  </si>
  <si>
    <t>Depletion and depreciation</t>
  </si>
  <si>
    <t>Underlift, overlift and oil stock movements</t>
  </si>
  <si>
    <t>Other cost of sales</t>
  </si>
  <si>
    <t>Gross profit</t>
  </si>
  <si>
    <t>Depreciation of other fixed assets</t>
  </si>
  <si>
    <t>Other administrative expenses</t>
  </si>
  <si>
    <t>Exploration costs written off</t>
  </si>
  <si>
    <t xml:space="preserve">EBIT </t>
  </si>
  <si>
    <t>Non-recurring operating expenses</t>
  </si>
  <si>
    <t>Operating (loss)/profit</t>
  </si>
  <si>
    <t>Non-cash interest costs</t>
  </si>
  <si>
    <t>Cash interest costs</t>
  </si>
  <si>
    <t>Net finance costs</t>
  </si>
  <si>
    <t>(Loss)/profit before tax</t>
  </si>
  <si>
    <t>Income tax expense</t>
  </si>
  <si>
    <t>Net (loss)/income for the year</t>
  </si>
  <si>
    <t>Basic shares outstanding</t>
  </si>
  <si>
    <t>Diluted shares outstanding</t>
  </si>
  <si>
    <t>EPS</t>
  </si>
  <si>
    <t>DPS</t>
  </si>
  <si>
    <t>End</t>
  </si>
  <si>
    <t>Balance Sheet</t>
  </si>
  <si>
    <t>Balance Sheet Assumptions</t>
  </si>
  <si>
    <t>Capex % revenue</t>
  </si>
  <si>
    <t>Depreciation % opening PP&amp;E</t>
  </si>
  <si>
    <t>Impairment charges</t>
  </si>
  <si>
    <t>Provisions additions % capitalized development costs</t>
  </si>
  <si>
    <t>Provisions settlement</t>
  </si>
  <si>
    <t>Discount rate for provisions balance</t>
  </si>
  <si>
    <t>Inventory days</t>
  </si>
  <si>
    <t>Receivable days</t>
  </si>
  <si>
    <t>Other current assets % revenue</t>
  </si>
  <si>
    <t>Trade payable days</t>
  </si>
  <si>
    <t>Other current liabilities % revenue</t>
  </si>
  <si>
    <t>Other non-current liabilities % revenue</t>
  </si>
  <si>
    <t>Calculations</t>
  </si>
  <si>
    <t>Other PP&amp;E</t>
  </si>
  <si>
    <t>Beginning</t>
  </si>
  <si>
    <t>Capex</t>
  </si>
  <si>
    <t>Depreciation</t>
  </si>
  <si>
    <t>Impairment</t>
  </si>
  <si>
    <t>Ending</t>
  </si>
  <si>
    <t>Provisions</t>
  </si>
  <si>
    <t>Net additions</t>
  </si>
  <si>
    <t>Payments</t>
  </si>
  <si>
    <t>Discount unwind</t>
  </si>
  <si>
    <t>Current provisions</t>
  </si>
  <si>
    <t>Non current provisions</t>
  </si>
  <si>
    <t>Equity</t>
  </si>
  <si>
    <t>Net income</t>
  </si>
  <si>
    <t>Dividends</t>
  </si>
  <si>
    <t>Operating working capital</t>
  </si>
  <si>
    <t>Net operating working capital</t>
  </si>
  <si>
    <t>Intangible assets</t>
  </si>
  <si>
    <t xml:space="preserve">Oil &amp; gas assets </t>
  </si>
  <si>
    <t>Other non-current assets</t>
  </si>
  <si>
    <t>Inventories</t>
  </si>
  <si>
    <t>Trade receivables</t>
  </si>
  <si>
    <t>Other current assets</t>
  </si>
  <si>
    <t>Cash and cash equivalents</t>
  </si>
  <si>
    <t>Assets classified as held for sale</t>
  </si>
  <si>
    <t>Total assets</t>
  </si>
  <si>
    <t>Trade and other payables</t>
  </si>
  <si>
    <t>Other current liabilities</t>
  </si>
  <si>
    <t>Borrowings</t>
  </si>
  <si>
    <t>Other non-current liabilities</t>
  </si>
  <si>
    <t>Total liabilities</t>
  </si>
  <si>
    <t>Total liabilities and equity</t>
  </si>
  <si>
    <t>Balance sheet check</t>
  </si>
  <si>
    <t>Cash Flow Statement</t>
  </si>
  <si>
    <t>Depreciation and depletion</t>
  </si>
  <si>
    <t>Exploration costs write-off</t>
  </si>
  <si>
    <t>Impairment of assets</t>
  </si>
  <si>
    <t>Non-cash interest</t>
  </si>
  <si>
    <t>Net movement in provisions</t>
  </si>
  <si>
    <t>Change in working capital</t>
  </si>
  <si>
    <t>Change in non-current assets</t>
  </si>
  <si>
    <t>Change in non-current liabilities</t>
  </si>
  <si>
    <t>Operating cash flow</t>
  </si>
  <si>
    <t>Exploration costs</t>
  </si>
  <si>
    <t>Capital expenditure</t>
  </si>
  <si>
    <t>Investing cash flow</t>
  </si>
  <si>
    <t>Debt repayment</t>
  </si>
  <si>
    <t>Dividends paid</t>
  </si>
  <si>
    <t>Financing cash flow</t>
  </si>
  <si>
    <t>Net cash flow</t>
  </si>
  <si>
    <t>Beginning cash balance</t>
  </si>
  <si>
    <t>Ending cash balance</t>
  </si>
  <si>
    <t>Debt Assumptions</t>
  </si>
  <si>
    <t>Non-current debt issuance/ (repayment)</t>
  </si>
  <si>
    <t>Interest rate on long term debt</t>
  </si>
  <si>
    <t>Interest rate on cash</t>
  </si>
  <si>
    <t>Beginning non-current debt balance</t>
  </si>
  <si>
    <t>Issuance/ (repayment)</t>
  </si>
  <si>
    <t>Ending non-current debt balance</t>
  </si>
  <si>
    <t>Interest expense</t>
  </si>
  <si>
    <t>Interest income</t>
  </si>
  <si>
    <t>Net interest expense</t>
  </si>
  <si>
    <t>Reserves</t>
  </si>
  <si>
    <t>Reserve Assumptions</t>
  </si>
  <si>
    <t>Production growth rate</t>
  </si>
  <si>
    <t>Reserve replacement ratio</t>
  </si>
  <si>
    <t>Opening reserve/ production ratio</t>
  </si>
  <si>
    <t>Oil Reserves (mmbbl)</t>
  </si>
  <si>
    <t>Opening</t>
  </si>
  <si>
    <t>Revisions</t>
  </si>
  <si>
    <t>Extensions and discoveries</t>
  </si>
  <si>
    <t>Production</t>
  </si>
  <si>
    <t>Disposals</t>
  </si>
  <si>
    <t>Closing</t>
  </si>
  <si>
    <t>Commercial reserves</t>
  </si>
  <si>
    <t>Contingent resources</t>
  </si>
  <si>
    <t>Gas Reserves (bcf)</t>
  </si>
  <si>
    <t>Oil Equivalent Reserves (6000 cubic feet gas = 1 barrel of oil)</t>
  </si>
  <si>
    <t>Developed %</t>
  </si>
  <si>
    <t>Development Assumptions</t>
  </si>
  <si>
    <t>Exploration cost per barrel (ex revisions)</t>
  </si>
  <si>
    <t>Development cost per barrel</t>
  </si>
  <si>
    <t>Depletion rate</t>
  </si>
  <si>
    <t>Capitalized costs per developed barrel</t>
  </si>
  <si>
    <t>Depletion /capitalized costs per developed barrel</t>
  </si>
  <si>
    <t>Exploration and Evaluation Assets</t>
  </si>
  <si>
    <t>Beginning capitalized costs</t>
  </si>
  <si>
    <t>Additions</t>
  </si>
  <si>
    <t>Amounts written off</t>
  </si>
  <si>
    <t>Ending capitalized costs</t>
  </si>
  <si>
    <t>Exploration success</t>
  </si>
  <si>
    <t>Oil &amp; Gas Assets</t>
  </si>
  <si>
    <t>Capitalized development costs</t>
  </si>
  <si>
    <t>Depletion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</si>
</sst>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,##0.0_);\(#,##0.0\);0.0_);@_)"/>
    <numFmt numFmtId="165" formatCode="#,##0.0_);\(#,##0.0\)\,0.0_);@_)"/>
    <numFmt numFmtId="166" formatCode="[$-409]d\-mmm\-yy"/>
    <numFmt numFmtId="167" formatCode="0.0%_);\(0.0%\)"/>
    <numFmt numFmtId="168" formatCode="#,##0.00_);\(#,##0.00\);0.00_);@_)"/>
  </numFmts>
  <fonts count="21">
    <font>
      <sz val="11.0"/>
      <color rgb="FF000000"/>
      <name val="Arial"/>
    </font>
    <font>
      <sz val="22.0"/>
      <color theme="0"/>
      <name val="Calibri"/>
    </font>
    <font/>
    <font>
      <sz val="11.0"/>
      <color theme="1"/>
      <name val="Calibri"/>
    </font>
    <font>
      <sz val="18.0"/>
      <color theme="0"/>
      <name val="Calibri"/>
    </font>
    <font>
      <sz val="22.0"/>
      <color rgb="FFFFFFFF"/>
      <name val="Calibri"/>
    </font>
    <font>
      <sz val="11.0"/>
      <color rgb="FF6E6E6E"/>
      <name val="Calibri"/>
    </font>
    <font>
      <b/>
      <sz val="12.0"/>
      <color rgb="FF163260"/>
      <name val="Calibri"/>
    </font>
    <font>
      <sz val="10.0"/>
      <color rgb="FF085393"/>
      <name val="Calibri"/>
    </font>
    <font>
      <sz val="11.0"/>
      <color rgb="FF085393"/>
      <name val="Calibri"/>
    </font>
    <font>
      <u/>
      <sz val="11.0"/>
      <color theme="10"/>
    </font>
    <font>
      <sz val="16.0"/>
      <color theme="0"/>
      <name val="Calibri"/>
    </font>
    <font>
      <sz val="14.0"/>
      <color theme="0"/>
      <name val="Calibri"/>
    </font>
    <font>
      <u/>
      <sz val="14.0"/>
      <color rgb="FF085393"/>
      <name val="Calibri"/>
    </font>
    <font>
      <sz val="11.0"/>
      <color rgb="FF0000FF"/>
      <name val="Calibri"/>
    </font>
    <font>
      <sz val="11.0"/>
      <color theme="0"/>
      <name val="Calibri"/>
    </font>
    <font>
      <sz val="9.0"/>
      <color theme="0"/>
      <name val="Calibri"/>
    </font>
    <font>
      <color theme="1"/>
      <name val="Calibri"/>
    </font>
    <font>
      <sz val="11.0"/>
    </font>
    <font>
      <b/>
      <sz val="11.0"/>
      <color theme="1"/>
      <name val="Calibri"/>
    </font>
    <font>
      <sz val="11.0"/>
      <color rgb="FFFF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163260"/>
        <bgColor rgb="FF163260"/>
      </patternFill>
    </fill>
    <fill>
      <patternFill patternType="solid">
        <fgColor rgb="FF085393"/>
        <bgColor rgb="FF085393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BEEFD"/>
        <bgColor rgb="FFDBEEFD"/>
      </patternFill>
    </fill>
  </fills>
  <borders count="13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/>
      <right/>
      <top/>
      <bottom style="medium">
        <color rgb="FFD8D8D8"/>
      </bottom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</border>
  </borders>
  <cellStyleXfs count="1">
    <xf borderId="0" fillId="0" fontId="0" numFmtId="164" applyAlignment="1" applyFont="1" applyNumberFormat="1"/>
  </cellStyleXfs>
  <cellXfs count="70">
    <xf borderId="0" fillId="0" fontId="0" numFmtId="164" xfId="0" applyAlignment="1" applyFont="1" applyNumberFormat="1">
      <alignment readingOrder="0" shrinkToFit="0" vertical="bottom" wrapText="0"/>
    </xf>
    <xf borderId="1" fillId="2" fontId="1" numFmtId="165" xfId="0" applyAlignment="1" applyBorder="1" applyFill="1" applyFont="1" applyNumberForma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164" xfId="0" applyFont="1" applyNumberFormat="1"/>
    <xf borderId="0" fillId="0" fontId="4" numFmtId="164" xfId="0" applyFont="1" applyNumberFormat="1"/>
    <xf borderId="1" fillId="3" fontId="5" numFmtId="165" xfId="0" applyAlignment="1" applyBorder="1" applyFill="1" applyFont="1" applyNumberFormat="1">
      <alignment horizontal="center" readingOrder="0" vertical="center"/>
    </xf>
    <xf borderId="0" fillId="0" fontId="6" numFmtId="164" xfId="0" applyAlignment="1" applyFont="1" applyNumberFormat="1">
      <alignment vertical="top"/>
    </xf>
    <xf borderId="0" fillId="0" fontId="6" numFmtId="164" xfId="0" applyFont="1" applyNumberFormat="1"/>
    <xf borderId="0" fillId="0" fontId="7" numFmtId="164" xfId="0" applyAlignment="1" applyFont="1" applyNumberFormat="1">
      <alignment vertical="center"/>
    </xf>
    <xf borderId="0" fillId="0" fontId="8" numFmtId="164" xfId="0" applyAlignment="1" applyFont="1" applyNumberFormat="1">
      <alignment shrinkToFit="0" vertical="center" wrapText="1"/>
    </xf>
    <xf borderId="4" fillId="4" fontId="6" numFmtId="165" xfId="0" applyAlignment="1" applyBorder="1" applyFill="1" applyFont="1" applyNumberFormat="1">
      <alignment horizontal="left" vertical="top"/>
    </xf>
    <xf borderId="4" fillId="4" fontId="9" numFmtId="165" xfId="0" applyAlignment="1" applyBorder="1" applyFont="1" applyNumberFormat="1">
      <alignment horizontal="center" vertical="top"/>
    </xf>
    <xf borderId="1" fillId="4" fontId="6" numFmtId="165" xfId="0" applyAlignment="1" applyBorder="1" applyFont="1" applyNumberFormat="1">
      <alignment horizontal="left" vertical="top"/>
    </xf>
    <xf borderId="4" fillId="4" fontId="6" numFmtId="165" xfId="0" applyBorder="1" applyFont="1" applyNumberFormat="1"/>
    <xf borderId="4" fillId="4" fontId="8" numFmtId="165" xfId="0" applyAlignment="1" applyBorder="1" applyFont="1" applyNumberFormat="1">
      <alignment shrinkToFit="0" vertical="center" wrapText="1"/>
    </xf>
    <xf borderId="5" fillId="4" fontId="3" numFmtId="165" xfId="0" applyAlignment="1" applyBorder="1" applyFont="1" applyNumberFormat="1">
      <alignment horizontal="center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" fillId="4" fontId="3" numFmtId="165" xfId="0" applyAlignment="1" applyBorder="1" applyFont="1" applyNumberFormat="1">
      <alignment horizontal="center" shrinkToFit="0" vertical="center" wrapText="1"/>
    </xf>
    <xf borderId="1" fillId="4" fontId="10" numFmtId="165" xfId="0" applyAlignment="1" applyBorder="1" applyFont="1" applyNumberFormat="1">
      <alignment horizontal="center" shrinkToFit="0" vertical="center" wrapText="1"/>
    </xf>
    <xf borderId="11" fillId="4" fontId="6" numFmtId="164" xfId="0" applyAlignment="1" applyBorder="1" applyFont="1" applyNumberFormat="1">
      <alignment vertical="top"/>
    </xf>
    <xf borderId="11" fillId="4" fontId="9" numFmtId="164" xfId="0" applyAlignment="1" applyBorder="1" applyFont="1" applyNumberFormat="1">
      <alignment horizontal="center" vertical="top"/>
    </xf>
    <xf borderId="11" fillId="4" fontId="6" numFmtId="164" xfId="0" applyBorder="1" applyFont="1" applyNumberFormat="1"/>
    <xf borderId="11" fillId="4" fontId="8" numFmtId="164" xfId="0" applyAlignment="1" applyBorder="1" applyFont="1" applyNumberFormat="1">
      <alignment shrinkToFit="0" vertical="center" wrapText="1"/>
    </xf>
    <xf borderId="4" fillId="2" fontId="1" numFmtId="165" xfId="0" applyBorder="1" applyFont="1" applyNumberFormat="1"/>
    <xf borderId="4" fillId="2" fontId="4" numFmtId="164" xfId="0" applyBorder="1" applyFont="1" applyNumberFormat="1"/>
    <xf borderId="4" fillId="3" fontId="11" numFmtId="165" xfId="0" applyBorder="1" applyFont="1" applyNumberFormat="1"/>
    <xf borderId="4" fillId="3" fontId="12" numFmtId="164" xfId="0" applyBorder="1" applyFont="1" applyNumberFormat="1"/>
    <xf borderId="4" fillId="5" fontId="6" numFmtId="164" xfId="0" applyBorder="1" applyFill="1" applyFont="1" applyNumberFormat="1"/>
    <xf borderId="4" fillId="4" fontId="6" numFmtId="164" xfId="0" applyBorder="1" applyFont="1" applyNumberFormat="1"/>
    <xf borderId="1" fillId="4" fontId="7" numFmtId="164" xfId="0" applyAlignment="1" applyBorder="1" applyFont="1" applyNumberFormat="1">
      <alignment horizontal="left" vertical="center"/>
    </xf>
    <xf borderId="4" fillId="4" fontId="6" numFmtId="164" xfId="0" applyAlignment="1" applyBorder="1" applyFont="1" applyNumberFormat="1">
      <alignment horizontal="left" vertical="top"/>
    </xf>
    <xf borderId="4" fillId="4" fontId="9" numFmtId="164" xfId="0" applyAlignment="1" applyBorder="1" applyFont="1" applyNumberFormat="1">
      <alignment horizontal="center" vertical="top"/>
    </xf>
    <xf borderId="4" fillId="4" fontId="3" numFmtId="164" xfId="0" applyBorder="1" applyFont="1" applyNumberFormat="1"/>
    <xf borderId="4" fillId="4" fontId="6" numFmtId="164" xfId="0" applyAlignment="1" applyBorder="1" applyFont="1" applyNumberFormat="1">
      <alignment vertical="top"/>
    </xf>
    <xf borderId="4" fillId="4" fontId="9" numFmtId="164" xfId="0" applyAlignment="1" applyBorder="1" applyFont="1" applyNumberFormat="1">
      <alignment vertical="top"/>
    </xf>
    <xf borderId="1" fillId="4" fontId="3" numFmtId="164" xfId="0" applyBorder="1" applyFont="1" applyNumberFormat="1"/>
    <xf borderId="4" fillId="4" fontId="6" numFmtId="164" xfId="0" applyAlignment="1" applyBorder="1" applyFont="1" applyNumberFormat="1">
      <alignment shrinkToFit="0" vertical="top" wrapText="1"/>
    </xf>
    <xf borderId="1" fillId="4" fontId="3" numFmtId="166" xfId="0" applyAlignment="1" applyBorder="1" applyFont="1" applyNumberFormat="1">
      <alignment horizontal="left"/>
    </xf>
    <xf borderId="4" fillId="4" fontId="6" numFmtId="165" xfId="0" applyAlignment="1" applyBorder="1" applyFont="1" applyNumberFormat="1">
      <alignment vertical="top"/>
    </xf>
    <xf borderId="1" fillId="4" fontId="3" numFmtId="164" xfId="0" applyAlignment="1" applyBorder="1" applyFont="1" applyNumberFormat="1">
      <alignment horizontal="left"/>
    </xf>
    <xf borderId="4" fillId="4" fontId="13" numFmtId="165" xfId="0" applyAlignment="1" applyBorder="1" applyFont="1" applyNumberFormat="1">
      <alignment shrinkToFit="0" vertical="center" wrapText="1"/>
    </xf>
    <xf borderId="4" fillId="4" fontId="7" numFmtId="164" xfId="0" applyAlignment="1" applyBorder="1" applyFont="1" applyNumberFormat="1">
      <alignment vertical="center"/>
    </xf>
    <xf borderId="0" fillId="0" fontId="9" numFmtId="164" xfId="0" applyAlignment="1" applyFont="1" applyNumberFormat="1">
      <alignment horizontal="center" vertical="top"/>
    </xf>
    <xf borderId="12" fillId="6" fontId="14" numFmtId="165" xfId="0" applyBorder="1" applyFill="1" applyFont="1" applyNumberFormat="1"/>
    <xf borderId="0" fillId="0" fontId="14" numFmtId="165" xfId="0" applyAlignment="1" applyFont="1" applyNumberFormat="1">
      <alignment vertical="top"/>
    </xf>
    <xf borderId="4" fillId="4" fontId="3" numFmtId="164" xfId="0" applyAlignment="1" applyBorder="1" applyFont="1" applyNumberFormat="1">
      <alignment horizontal="left"/>
    </xf>
    <xf borderId="0" fillId="0" fontId="6" numFmtId="165" xfId="0" applyFont="1" applyNumberFormat="1"/>
    <xf borderId="4" fillId="2" fontId="1" numFmtId="165" xfId="0" applyAlignment="1" applyBorder="1" applyFont="1" applyNumberFormat="1">
      <alignment horizontal="left"/>
    </xf>
    <xf borderId="4" fillId="2" fontId="4" numFmtId="164" xfId="0" applyAlignment="1" applyBorder="1" applyFont="1" applyNumberFormat="1">
      <alignment vertical="center"/>
    </xf>
    <xf borderId="4" fillId="2" fontId="15" numFmtId="164" xfId="0" applyAlignment="1" applyBorder="1" applyFont="1" applyNumberFormat="1">
      <alignment horizontal="center"/>
    </xf>
    <xf borderId="4" fillId="3" fontId="16" numFmtId="166" xfId="0" applyAlignment="1" applyBorder="1" applyFont="1" applyNumberFormat="1">
      <alignment horizontal="center"/>
    </xf>
    <xf borderId="0" fillId="0" fontId="7" numFmtId="165" xfId="0" applyAlignment="1" applyFont="1" applyNumberFormat="1">
      <alignment horizontal="left" vertical="center"/>
    </xf>
    <xf borderId="12" fillId="6" fontId="14" numFmtId="164" xfId="0" applyBorder="1" applyFont="1" applyNumberFormat="1"/>
    <xf borderId="0" fillId="0" fontId="3" numFmtId="167" xfId="0" applyFont="1" applyNumberFormat="1"/>
    <xf borderId="12" fillId="6" fontId="14" numFmtId="167" xfId="0" applyBorder="1" applyFont="1" applyNumberFormat="1"/>
    <xf borderId="0" fillId="0" fontId="17" numFmtId="0" xfId="0" applyFont="1"/>
    <xf borderId="4" fillId="6" fontId="14" numFmtId="167" xfId="0" applyBorder="1" applyFont="1" applyNumberFormat="1"/>
    <xf borderId="0" fillId="0" fontId="14" numFmtId="164" xfId="0" applyFont="1" applyNumberFormat="1"/>
    <xf borderId="0" fillId="0" fontId="3" numFmtId="168" xfId="0" applyFont="1" applyNumberFormat="1"/>
    <xf borderId="12" fillId="6" fontId="14" numFmtId="167" xfId="0" applyAlignment="1" applyBorder="1" applyFont="1" applyNumberFormat="1">
      <alignment readingOrder="0"/>
    </xf>
    <xf borderId="0" fillId="0" fontId="18" numFmtId="164" xfId="0" applyAlignment="1" applyFont="1" applyNumberFormat="1">
      <alignment readingOrder="0"/>
    </xf>
    <xf borderId="0" fillId="0" fontId="19" numFmtId="164" xfId="0" applyFont="1" applyNumberFormat="1"/>
    <xf borderId="0" fillId="0" fontId="7" numFmtId="164" xfId="0" applyAlignment="1" applyFont="1" applyNumberFormat="1">
      <alignment horizontal="left" vertical="center"/>
    </xf>
    <xf borderId="4" fillId="2" fontId="15" numFmtId="165" xfId="0" applyAlignment="1" applyBorder="1" applyFont="1" applyNumberFormat="1">
      <alignment horizontal="center"/>
    </xf>
    <xf borderId="0" fillId="0" fontId="20" numFmtId="164" xfId="0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19050</xdr:colOff>
      <xdr:row>0</xdr:row>
      <xdr:rowOff>1019175</xdr:rowOff>
    </xdr:from>
    <xdr:ext cx="3476625" cy="523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2114550</xdr:colOff>
      <xdr:row>0</xdr:row>
      <xdr:rowOff>114300</xdr:rowOff>
    </xdr:from>
    <xdr:ext cx="247650" cy="3333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3F3F3F"/>
      </a:dk1>
      <a:lt1>
        <a:srgbClr val="FFFFFF"/>
      </a:lt1>
      <a:dk2>
        <a:srgbClr val="3F3F3F"/>
      </a:dk2>
      <a:lt2>
        <a:srgbClr val="FFFFFF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085393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fe.training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2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8.63"/>
    <col customWidth="1" min="2" max="13" width="8.0"/>
    <col customWidth="1" min="14" max="14" width="8.63"/>
    <col customWidth="1" min="15" max="26" width="7.88"/>
  </cols>
  <sheetData>
    <row r="1" ht="189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</row>
    <row r="2" ht="75.0" customHeight="1">
      <c r="A2" s="6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4"/>
      <c r="P2" s="4"/>
      <c r="Q2" s="4"/>
      <c r="R2" s="4"/>
      <c r="S2" s="4"/>
      <c r="T2" s="4"/>
      <c r="U2" s="4"/>
      <c r="V2" s="7"/>
      <c r="W2" s="7"/>
      <c r="X2" s="7"/>
      <c r="Y2" s="7"/>
      <c r="Z2" s="7"/>
    </row>
    <row r="3" ht="7.5" customHeight="1">
      <c r="A3" s="8"/>
      <c r="B3" s="9"/>
      <c r="C3" s="9"/>
      <c r="D3" s="8"/>
      <c r="E3" s="8"/>
      <c r="F3" s="10"/>
      <c r="G3" s="10"/>
      <c r="H3" s="10"/>
      <c r="I3" s="10"/>
      <c r="J3" s="10"/>
      <c r="K3" s="10"/>
      <c r="L3" s="8"/>
      <c r="M3" s="8"/>
      <c r="N3" s="8"/>
      <c r="O3" s="4"/>
      <c r="P3" s="4"/>
      <c r="Q3" s="4"/>
      <c r="R3" s="4"/>
      <c r="S3" s="4"/>
      <c r="T3" s="4"/>
      <c r="U3" s="4"/>
      <c r="V3" s="8"/>
      <c r="W3" s="8"/>
      <c r="X3" s="8"/>
      <c r="Y3" s="8"/>
      <c r="Z3" s="8"/>
    </row>
    <row r="4" ht="15.0" customHeight="1">
      <c r="A4" s="11"/>
      <c r="B4" s="12"/>
      <c r="C4" s="13"/>
      <c r="D4" s="3"/>
      <c r="E4" s="14"/>
      <c r="F4" s="15"/>
      <c r="G4" s="15"/>
      <c r="H4" s="15"/>
      <c r="I4" s="15"/>
      <c r="J4" s="15"/>
      <c r="K4" s="15"/>
      <c r="L4" s="14"/>
      <c r="M4" s="14"/>
      <c r="N4" s="14"/>
      <c r="O4" s="4"/>
      <c r="P4" s="4"/>
      <c r="Q4" s="4"/>
      <c r="R4" s="4"/>
      <c r="S4" s="4"/>
      <c r="T4" s="4"/>
      <c r="U4" s="4"/>
      <c r="V4" s="8"/>
      <c r="W4" s="8"/>
      <c r="X4" s="8"/>
      <c r="Y4" s="8"/>
      <c r="Z4" s="8"/>
    </row>
    <row r="5" ht="15.0" customHeight="1">
      <c r="A5" s="16" t="s">
        <v>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  <c r="O5" s="4"/>
      <c r="P5" s="4"/>
      <c r="Q5" s="4"/>
      <c r="R5" s="4"/>
      <c r="S5" s="4"/>
      <c r="T5" s="4"/>
      <c r="U5" s="4"/>
      <c r="V5" s="8"/>
      <c r="W5" s="8"/>
      <c r="X5" s="8"/>
      <c r="Y5" s="8"/>
      <c r="Z5" s="8"/>
    </row>
    <row r="6" ht="15.0" customHeight="1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4"/>
      <c r="P6" s="4"/>
      <c r="Q6" s="4"/>
      <c r="R6" s="4"/>
      <c r="S6" s="4"/>
      <c r="T6" s="4"/>
      <c r="U6" s="4"/>
      <c r="V6" s="8"/>
      <c r="W6" s="8"/>
      <c r="X6" s="8"/>
      <c r="Y6" s="8"/>
      <c r="Z6" s="8"/>
    </row>
    <row r="7" ht="15.0" customHeight="1">
      <c r="A7" s="22" t="str">
        <f>"© "&amp;YEAR(TODAY())&amp;" Financial Edge Training"</f>
        <v>© 2021 Financial Edge Training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4"/>
      <c r="P7" s="4"/>
      <c r="Q7" s="4"/>
      <c r="R7" s="4"/>
      <c r="S7" s="4"/>
      <c r="T7" s="4"/>
      <c r="U7" s="4"/>
      <c r="V7" s="8"/>
      <c r="W7" s="8"/>
      <c r="X7" s="8"/>
      <c r="Y7" s="8"/>
      <c r="Z7" s="8"/>
    </row>
    <row r="8" ht="15.0" customHeight="1">
      <c r="A8" s="23" t="s">
        <v>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4"/>
      <c r="P8" s="4"/>
      <c r="Q8" s="4"/>
      <c r="R8" s="4"/>
      <c r="S8" s="4"/>
      <c r="T8" s="4"/>
      <c r="U8" s="4"/>
      <c r="V8" s="8"/>
      <c r="W8" s="8"/>
      <c r="X8" s="8"/>
      <c r="Y8" s="8"/>
      <c r="Z8" s="8"/>
    </row>
    <row r="9" ht="15.0" customHeight="1">
      <c r="A9" s="24"/>
      <c r="B9" s="25"/>
      <c r="C9" s="24"/>
      <c r="D9" s="24"/>
      <c r="E9" s="26"/>
      <c r="F9" s="27"/>
      <c r="G9" s="27"/>
      <c r="H9" s="27"/>
      <c r="I9" s="27"/>
      <c r="J9" s="27"/>
      <c r="K9" s="27"/>
      <c r="L9" s="26"/>
      <c r="M9" s="26"/>
      <c r="N9" s="26"/>
      <c r="O9" s="4"/>
      <c r="P9" s="4"/>
      <c r="Q9" s="4"/>
      <c r="R9" s="4"/>
      <c r="S9" s="4"/>
      <c r="T9" s="4"/>
      <c r="U9" s="4"/>
      <c r="V9" s="8"/>
      <c r="W9" s="8"/>
      <c r="X9" s="8"/>
      <c r="Y9" s="8"/>
      <c r="Z9" s="8"/>
    </row>
    <row r="10" ht="15.0" customHeight="1">
      <c r="A10" s="4"/>
      <c r="B10" s="4"/>
      <c r="C10" s="4"/>
      <c r="D10" s="4"/>
      <c r="E10" s="4"/>
      <c r="F10" s="4"/>
      <c r="G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8"/>
      <c r="W10" s="8"/>
      <c r="X10" s="8"/>
      <c r="Y10" s="8"/>
      <c r="Z10" s="8"/>
    </row>
    <row r="11" ht="15.0" customHeight="1">
      <c r="A11" s="4"/>
      <c r="B11" s="4"/>
      <c r="C11" s="4"/>
      <c r="D11" s="4"/>
      <c r="E11" s="4"/>
      <c r="F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8"/>
      <c r="W11" s="8"/>
      <c r="X11" s="8"/>
      <c r="Y11" s="8"/>
      <c r="Z11" s="8"/>
    </row>
    <row r="12" ht="15.0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8"/>
      <c r="W12" s="8"/>
      <c r="X12" s="8"/>
      <c r="Y12" s="8"/>
      <c r="Z12" s="8"/>
    </row>
    <row r="13" ht="15.0" customHeight="1">
      <c r="A13" s="4"/>
      <c r="B13" s="4"/>
      <c r="C13" s="4"/>
      <c r="D13" s="4"/>
      <c r="E13" s="4"/>
      <c r="F13" s="4"/>
      <c r="G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8"/>
      <c r="W13" s="8"/>
      <c r="X13" s="8"/>
      <c r="Y13" s="8"/>
      <c r="Z13" s="8"/>
    </row>
    <row r="14" ht="15.0" customHeight="1">
      <c r="A14" s="4"/>
      <c r="B14" s="4"/>
      <c r="C14" s="4"/>
      <c r="D14" s="4"/>
      <c r="E14" s="4"/>
      <c r="F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8"/>
      <c r="W14" s="8"/>
      <c r="X14" s="8"/>
      <c r="Y14" s="8"/>
      <c r="Z14" s="8"/>
    </row>
    <row r="15" ht="15.0" customHeight="1">
      <c r="A15" s="4"/>
      <c r="B15" s="4"/>
      <c r="C15" s="4"/>
      <c r="D15" s="4"/>
      <c r="E15" s="4"/>
      <c r="F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8"/>
      <c r="W15" s="8"/>
      <c r="X15" s="8"/>
      <c r="Y15" s="8"/>
      <c r="Z15" s="8"/>
    </row>
    <row r="16" ht="15.0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8"/>
      <c r="W16" s="8"/>
      <c r="X16" s="8"/>
      <c r="Y16" s="8"/>
      <c r="Z16" s="8"/>
    </row>
    <row r="17" ht="15.0" customHeight="1">
      <c r="A17" s="4"/>
      <c r="B17" s="4"/>
      <c r="C17" s="4"/>
      <c r="D17" s="4"/>
      <c r="E17" s="4"/>
      <c r="F17" s="4"/>
      <c r="G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8"/>
      <c r="W17" s="8"/>
      <c r="X17" s="8"/>
      <c r="Y17" s="8"/>
      <c r="Z17" s="8"/>
    </row>
    <row r="18" ht="15.0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8"/>
      <c r="W18" s="8"/>
      <c r="X18" s="8"/>
      <c r="Y18" s="8"/>
      <c r="Z18" s="8"/>
    </row>
    <row r="19" ht="15.0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4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4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4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4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4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4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4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4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4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4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4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4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4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4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4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4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4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4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4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4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4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4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4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4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4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4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4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4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4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4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4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4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4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4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4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4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4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4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4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4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4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4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4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4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4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4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4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4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4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4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4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4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4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4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4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4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4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4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4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4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4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4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4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4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4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4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4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4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4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4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4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4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4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4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4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4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4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4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4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4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4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4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4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4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4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4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4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4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4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4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4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4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4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4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4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4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4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4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4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4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4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4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4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4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4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4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4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4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4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4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4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4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4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4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4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4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4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4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4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4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4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4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4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4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4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4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4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4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4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4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4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4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4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4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4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4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4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4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4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4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4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4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4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4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4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4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4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4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4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4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4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4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4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4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4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4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4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4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4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4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4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4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4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4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4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4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4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4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4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4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4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4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4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4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4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4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4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4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4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4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4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4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4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4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4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4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4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4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4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4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4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4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4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4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4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4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4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4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4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4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4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4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4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4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4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4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4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4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4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4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4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4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4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4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4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4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4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4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4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4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4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4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4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4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4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4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4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4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4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4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4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4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4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4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4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4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4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4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4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4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4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4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4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4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4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4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4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4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4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4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4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4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4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4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4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4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4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4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4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4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4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4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9">
    <mergeCell ref="G13:J15"/>
    <mergeCell ref="G17:J17"/>
    <mergeCell ref="A1:N1"/>
    <mergeCell ref="A2:N2"/>
    <mergeCell ref="C4:D4"/>
    <mergeCell ref="A5:N6"/>
    <mergeCell ref="A7:N7"/>
    <mergeCell ref="A8:N8"/>
    <mergeCell ref="G10:J11"/>
  </mergeCells>
  <hyperlinks>
    <hyperlink r:id="rId1" ref="A8"/>
  </hyperlinks>
  <printOptions/>
  <pageMargins bottom="0.75" footer="0.0" header="0.0" left="0.7" right="0.7" top="0.75"/>
  <pageSetup paperSize="9" orientation="landscape"/>
  <headerFooter>
    <oddHeader>&amp;R&amp;F  &amp;A </oddHeader>
    <oddFooter>&amp;L© 2020&amp;CPage &amp;P of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25"/>
    <col customWidth="1" min="2" max="2" width="2.5"/>
    <col customWidth="1" min="3" max="3" width="11.5"/>
    <col customWidth="1" min="4" max="4" width="2.5"/>
    <col customWidth="1" min="5" max="7" width="1.25"/>
    <col customWidth="1" min="8" max="8" width="2.5"/>
    <col customWidth="1" min="9" max="9" width="37.5"/>
    <col customWidth="1" min="10" max="11" width="1.25"/>
    <col customWidth="1" min="12" max="12" width="16.88"/>
    <col customWidth="1" min="13" max="14" width="1.25"/>
    <col customWidth="1" min="15" max="15" width="2.5"/>
    <col customWidth="1" min="16" max="16" width="28.5"/>
    <col customWidth="1" min="17" max="17" width="2.5"/>
    <col customWidth="1" min="18" max="18" width="1.25"/>
    <col customWidth="1" min="19" max="26" width="7.88"/>
  </cols>
  <sheetData>
    <row r="1" ht="45.0" customHeight="1">
      <c r="A1" s="28" t="str">
        <f>Welcome!A2</f>
        <v>Forecasting Reserves</v>
      </c>
      <c r="B1" s="28"/>
      <c r="C1" s="28"/>
      <c r="D1" s="28"/>
      <c r="E1" s="28"/>
      <c r="F1" s="28"/>
      <c r="G1" s="28"/>
      <c r="H1" s="28"/>
      <c r="I1" s="28"/>
      <c r="J1" s="29"/>
      <c r="K1" s="29"/>
      <c r="L1" s="29"/>
      <c r="M1" s="29"/>
      <c r="N1" s="29"/>
      <c r="O1" s="29"/>
      <c r="P1" s="29"/>
      <c r="Q1" s="29"/>
      <c r="R1" s="29"/>
      <c r="S1" s="4"/>
      <c r="T1" s="4"/>
      <c r="U1" s="4"/>
      <c r="V1" s="4"/>
      <c r="W1" s="4"/>
      <c r="X1" s="4"/>
      <c r="Y1" s="4"/>
      <c r="Z1" s="4"/>
    </row>
    <row r="2" ht="30.0" customHeight="1">
      <c r="A2" s="30" t="s">
        <v>3</v>
      </c>
      <c r="B2" s="30"/>
      <c r="C2" s="30"/>
      <c r="D2" s="30"/>
      <c r="E2" s="30"/>
      <c r="F2" s="30"/>
      <c r="G2" s="30"/>
      <c r="H2" s="30"/>
      <c r="I2" s="30"/>
      <c r="J2" s="31"/>
      <c r="K2" s="31"/>
      <c r="L2" s="31"/>
      <c r="M2" s="31"/>
      <c r="N2" s="31"/>
      <c r="O2" s="31"/>
      <c r="P2" s="31"/>
      <c r="Q2" s="31"/>
      <c r="R2" s="31"/>
      <c r="S2" s="4"/>
      <c r="T2" s="4"/>
      <c r="U2" s="4"/>
      <c r="V2" s="4"/>
      <c r="W2" s="4"/>
      <c r="X2" s="4"/>
      <c r="Y2" s="4"/>
      <c r="Z2" s="4"/>
    </row>
    <row r="3" ht="7.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"/>
      <c r="T3" s="4"/>
      <c r="U3" s="4"/>
      <c r="V3" s="4"/>
      <c r="W3" s="4"/>
      <c r="X3" s="4"/>
      <c r="Y3" s="32"/>
      <c r="Z3" s="32"/>
    </row>
    <row r="4" ht="22.5" customHeight="1">
      <c r="A4" s="33"/>
      <c r="B4" s="34" t="s">
        <v>4</v>
      </c>
      <c r="C4" s="2"/>
      <c r="D4" s="2"/>
      <c r="E4" s="2"/>
      <c r="F4" s="2"/>
      <c r="G4" s="2"/>
      <c r="H4" s="2"/>
      <c r="I4" s="3"/>
      <c r="J4" s="32"/>
      <c r="K4" s="33"/>
      <c r="L4" s="34" t="s">
        <v>5</v>
      </c>
      <c r="M4" s="2"/>
      <c r="N4" s="2"/>
      <c r="O4" s="2"/>
      <c r="P4" s="3"/>
      <c r="Q4" s="15"/>
      <c r="R4" s="15"/>
      <c r="S4" s="4"/>
      <c r="T4" s="4"/>
      <c r="U4" s="4"/>
      <c r="V4" s="4"/>
      <c r="W4" s="4"/>
      <c r="X4" s="4"/>
      <c r="Y4" s="32"/>
      <c r="Z4" s="32"/>
    </row>
    <row r="5" ht="15.0" customHeight="1">
      <c r="A5" s="35"/>
      <c r="B5" s="36" t="s">
        <v>6</v>
      </c>
      <c r="C5" s="37" t="s">
        <v>7</v>
      </c>
      <c r="D5" s="38"/>
      <c r="E5" s="38"/>
      <c r="F5" s="38"/>
      <c r="G5" s="38"/>
      <c r="H5" s="38"/>
      <c r="I5" s="38"/>
      <c r="J5" s="32"/>
      <c r="K5" s="33"/>
      <c r="L5" s="39" t="s">
        <v>8</v>
      </c>
      <c r="M5" s="39"/>
      <c r="N5" s="40" t="s">
        <v>9</v>
      </c>
      <c r="O5" s="2"/>
      <c r="P5" s="2"/>
      <c r="Q5" s="3"/>
      <c r="R5" s="15"/>
      <c r="S5" s="4"/>
      <c r="T5" s="4"/>
      <c r="U5" s="4"/>
      <c r="V5" s="4"/>
      <c r="W5" s="4"/>
      <c r="X5" s="4"/>
      <c r="Y5" s="32"/>
      <c r="Z5" s="32"/>
    </row>
    <row r="6" ht="15.0" customHeight="1">
      <c r="A6" s="41"/>
      <c r="B6" s="36" t="s">
        <v>6</v>
      </c>
      <c r="C6" s="37" t="s">
        <v>10</v>
      </c>
      <c r="D6" s="38"/>
      <c r="E6" s="38"/>
      <c r="F6" s="38"/>
      <c r="G6" s="38"/>
      <c r="H6" s="38"/>
      <c r="I6" s="38"/>
      <c r="J6" s="32"/>
      <c r="K6" s="35"/>
      <c r="L6" s="39" t="s">
        <v>11</v>
      </c>
      <c r="M6" s="39"/>
      <c r="N6" s="42">
        <v>43830.0</v>
      </c>
      <c r="O6" s="2"/>
      <c r="P6" s="2"/>
      <c r="Q6" s="3"/>
      <c r="R6" s="15"/>
      <c r="S6" s="4"/>
      <c r="T6" s="4"/>
      <c r="U6" s="4"/>
      <c r="V6" s="4"/>
      <c r="W6" s="4"/>
      <c r="X6" s="4"/>
      <c r="Y6" s="32"/>
      <c r="Z6" s="32"/>
    </row>
    <row r="7" ht="15.0" customHeight="1">
      <c r="A7" s="38"/>
      <c r="B7" s="36" t="s">
        <v>6</v>
      </c>
      <c r="C7" s="37" t="s">
        <v>12</v>
      </c>
      <c r="D7" s="38"/>
      <c r="E7" s="38"/>
      <c r="F7" s="38"/>
      <c r="G7" s="38"/>
      <c r="H7" s="38"/>
      <c r="I7" s="38"/>
      <c r="J7" s="32"/>
      <c r="K7" s="41"/>
      <c r="L7" s="39" t="s">
        <v>13</v>
      </c>
      <c r="M7" s="39"/>
      <c r="N7" s="40" t="s">
        <v>14</v>
      </c>
      <c r="O7" s="2"/>
      <c r="P7" s="2"/>
      <c r="Q7" s="3"/>
      <c r="R7" s="15"/>
      <c r="S7" s="4"/>
      <c r="T7" s="4"/>
      <c r="U7" s="4"/>
      <c r="V7" s="4"/>
      <c r="W7" s="4"/>
      <c r="X7" s="4"/>
      <c r="Y7" s="32"/>
      <c r="Z7" s="32"/>
    </row>
    <row r="8" ht="15.0" customHeight="1">
      <c r="A8" s="38"/>
      <c r="B8" s="36" t="s">
        <v>6</v>
      </c>
      <c r="C8" s="37" t="s">
        <v>15</v>
      </c>
      <c r="D8" s="38"/>
      <c r="E8" s="38"/>
      <c r="F8" s="38"/>
      <c r="G8" s="38"/>
      <c r="H8" s="38"/>
      <c r="I8" s="38"/>
      <c r="J8" s="32"/>
      <c r="K8" s="38"/>
      <c r="L8" s="39" t="s">
        <v>16</v>
      </c>
      <c r="M8" s="39"/>
      <c r="N8" s="40" t="s">
        <v>17</v>
      </c>
      <c r="O8" s="2"/>
      <c r="P8" s="2"/>
      <c r="Q8" s="3"/>
      <c r="R8" s="15"/>
      <c r="S8" s="4"/>
      <c r="T8" s="4"/>
      <c r="U8" s="4"/>
      <c r="V8" s="4"/>
      <c r="W8" s="4"/>
      <c r="X8" s="4"/>
      <c r="Y8" s="32"/>
      <c r="Z8" s="32"/>
    </row>
    <row r="9" ht="15.0" customHeight="1">
      <c r="A9" s="43"/>
      <c r="B9" s="12"/>
      <c r="C9" s="43"/>
      <c r="D9" s="43"/>
      <c r="E9" s="43"/>
      <c r="F9" s="43"/>
      <c r="G9" s="43"/>
      <c r="H9" s="43"/>
      <c r="I9" s="43"/>
      <c r="J9" s="32"/>
      <c r="K9" s="38"/>
      <c r="L9" s="39" t="s">
        <v>18</v>
      </c>
      <c r="M9" s="39"/>
      <c r="N9" s="40" t="s">
        <v>19</v>
      </c>
      <c r="O9" s="2"/>
      <c r="P9" s="2"/>
      <c r="Q9" s="3"/>
      <c r="R9" s="15"/>
      <c r="S9" s="4"/>
      <c r="T9" s="4"/>
      <c r="U9" s="4"/>
      <c r="V9" s="4"/>
      <c r="W9" s="4"/>
      <c r="X9" s="4"/>
      <c r="Y9" s="32"/>
      <c r="Z9" s="32"/>
    </row>
    <row r="10" ht="15.0" customHeight="1">
      <c r="A10" s="14"/>
      <c r="B10" s="14"/>
      <c r="C10" s="14"/>
      <c r="D10" s="14"/>
      <c r="E10" s="14"/>
      <c r="F10" s="14"/>
      <c r="G10" s="14"/>
      <c r="H10" s="14"/>
      <c r="I10" s="14"/>
      <c r="J10" s="32"/>
      <c r="K10" s="38"/>
      <c r="L10" s="39" t="s">
        <v>20</v>
      </c>
      <c r="M10" s="39"/>
      <c r="N10" s="44">
        <v>0.0</v>
      </c>
      <c r="O10" s="2"/>
      <c r="P10" s="2"/>
      <c r="Q10" s="3"/>
      <c r="R10" s="45"/>
      <c r="S10" s="4"/>
      <c r="T10" s="4"/>
      <c r="U10" s="4"/>
      <c r="V10" s="4"/>
      <c r="W10" s="4"/>
      <c r="X10" s="4"/>
      <c r="Y10" s="32"/>
      <c r="Z10" s="32"/>
    </row>
    <row r="11" ht="15.0" customHeight="1">
      <c r="A11" s="24"/>
      <c r="B11" s="24"/>
      <c r="C11" s="24"/>
      <c r="D11" s="24"/>
      <c r="E11" s="24"/>
      <c r="F11" s="24"/>
      <c r="G11" s="24"/>
      <c r="H11" s="24"/>
      <c r="I11" s="24"/>
      <c r="J11" s="32"/>
      <c r="K11" s="24"/>
      <c r="L11" s="24"/>
      <c r="M11" s="24"/>
      <c r="N11" s="24"/>
      <c r="O11" s="24"/>
      <c r="P11" s="24"/>
      <c r="Q11" s="24"/>
      <c r="R11" s="24"/>
      <c r="S11" s="4"/>
      <c r="T11" s="4"/>
      <c r="U11" s="4"/>
      <c r="V11" s="4"/>
      <c r="W11" s="4"/>
      <c r="X11" s="4"/>
      <c r="Y11" s="32"/>
      <c r="Z11" s="32"/>
    </row>
    <row r="12" ht="7.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10"/>
      <c r="L12" s="10"/>
      <c r="M12" s="10"/>
      <c r="N12" s="10"/>
      <c r="O12" s="10"/>
      <c r="P12" s="10"/>
      <c r="Q12" s="10"/>
      <c r="R12" s="10"/>
      <c r="S12" s="4"/>
      <c r="T12" s="4"/>
      <c r="U12" s="4"/>
      <c r="V12" s="4"/>
      <c r="W12" s="4"/>
      <c r="X12" s="4"/>
      <c r="Y12" s="32"/>
      <c r="Z12" s="32"/>
    </row>
    <row r="13" ht="22.5" customHeight="1">
      <c r="A13" s="37"/>
      <c r="B13" s="34" t="s">
        <v>21</v>
      </c>
      <c r="C13" s="2"/>
      <c r="D13" s="2"/>
      <c r="E13" s="2"/>
      <c r="F13" s="2"/>
      <c r="G13" s="2"/>
      <c r="H13" s="2"/>
      <c r="I13" s="2"/>
      <c r="J13" s="2"/>
      <c r="K13" s="2"/>
      <c r="L13" s="3"/>
      <c r="M13" s="32"/>
      <c r="N13" s="33"/>
      <c r="O13" s="34" t="s">
        <v>22</v>
      </c>
      <c r="P13" s="2"/>
      <c r="Q13" s="3"/>
      <c r="R13" s="46"/>
      <c r="S13" s="4"/>
      <c r="T13" s="4"/>
      <c r="U13" s="4"/>
      <c r="V13" s="4"/>
      <c r="W13" s="4"/>
      <c r="X13" s="4"/>
      <c r="Y13" s="32"/>
      <c r="Z13" s="32"/>
    </row>
    <row r="14" ht="15.0" customHeight="1">
      <c r="A14" s="38"/>
      <c r="B14" s="44"/>
      <c r="C14" s="3"/>
      <c r="D14" s="44"/>
      <c r="E14" s="2"/>
      <c r="F14" s="2"/>
      <c r="G14" s="2"/>
      <c r="H14" s="2"/>
      <c r="I14" s="2"/>
      <c r="J14" s="2"/>
      <c r="K14" s="2"/>
      <c r="L14" s="3"/>
      <c r="M14" s="32"/>
      <c r="N14" s="35"/>
      <c r="O14" s="47"/>
      <c r="P14" s="7"/>
      <c r="Q14" s="7"/>
      <c r="R14" s="38"/>
      <c r="S14" s="4"/>
      <c r="T14" s="4"/>
      <c r="U14" s="4"/>
      <c r="V14" s="4"/>
      <c r="W14" s="4"/>
      <c r="X14" s="4"/>
      <c r="Y14" s="32"/>
      <c r="Z14" s="32"/>
    </row>
    <row r="15" ht="15.0" customHeight="1">
      <c r="A15" s="38"/>
      <c r="B15" s="44"/>
      <c r="C15" s="3"/>
      <c r="D15" s="44"/>
      <c r="E15" s="2"/>
      <c r="F15" s="2"/>
      <c r="G15" s="2"/>
      <c r="H15" s="2"/>
      <c r="I15" s="2"/>
      <c r="J15" s="2"/>
      <c r="K15" s="2"/>
      <c r="L15" s="3"/>
      <c r="M15" s="32"/>
      <c r="N15" s="41"/>
      <c r="O15" s="47"/>
      <c r="P15" s="48" t="s">
        <v>23</v>
      </c>
      <c r="Q15" s="7"/>
      <c r="R15" s="38"/>
      <c r="S15" s="4"/>
      <c r="T15" s="4"/>
      <c r="U15" s="4"/>
      <c r="V15" s="4"/>
      <c r="W15" s="4"/>
      <c r="X15" s="4"/>
      <c r="Y15" s="32"/>
      <c r="Z15" s="32"/>
    </row>
    <row r="16" ht="15.0" customHeight="1">
      <c r="A16" s="38"/>
      <c r="B16" s="44"/>
      <c r="C16" s="3"/>
      <c r="D16" s="44"/>
      <c r="E16" s="2"/>
      <c r="F16" s="2"/>
      <c r="G16" s="2"/>
      <c r="H16" s="2"/>
      <c r="I16" s="2"/>
      <c r="J16" s="2"/>
      <c r="K16" s="2"/>
      <c r="L16" s="3"/>
      <c r="M16" s="32"/>
      <c r="N16" s="38"/>
      <c r="O16" s="47"/>
      <c r="P16" s="49" t="s">
        <v>24</v>
      </c>
      <c r="Q16" s="7"/>
      <c r="R16" s="38"/>
      <c r="S16" s="4"/>
      <c r="T16" s="4"/>
      <c r="U16" s="4"/>
      <c r="V16" s="4"/>
      <c r="W16" s="4"/>
      <c r="X16" s="4"/>
      <c r="Y16" s="32"/>
      <c r="Z16" s="32"/>
    </row>
    <row r="17" ht="15.0" customHeight="1">
      <c r="A17" s="38"/>
      <c r="B17" s="44"/>
      <c r="C17" s="3"/>
      <c r="D17" s="44"/>
      <c r="E17" s="2"/>
      <c r="F17" s="2"/>
      <c r="G17" s="2"/>
      <c r="H17" s="2"/>
      <c r="I17" s="2"/>
      <c r="J17" s="2"/>
      <c r="K17" s="2"/>
      <c r="L17" s="3"/>
      <c r="M17" s="32"/>
      <c r="N17" s="38"/>
      <c r="O17" s="47"/>
      <c r="P17" s="4" t="s">
        <v>25</v>
      </c>
      <c r="Q17" s="7"/>
      <c r="R17" s="38"/>
      <c r="S17" s="4"/>
      <c r="T17" s="4"/>
      <c r="U17" s="4"/>
      <c r="V17" s="4"/>
      <c r="W17" s="4"/>
      <c r="X17" s="4"/>
      <c r="Y17" s="32"/>
      <c r="Z17" s="32"/>
    </row>
    <row r="18" ht="15.0" customHeight="1">
      <c r="A18" s="38"/>
      <c r="B18" s="50"/>
      <c r="C18" s="50"/>
      <c r="D18" s="44"/>
      <c r="E18" s="2"/>
      <c r="F18" s="2"/>
      <c r="G18" s="2"/>
      <c r="H18" s="2"/>
      <c r="I18" s="2"/>
      <c r="J18" s="2"/>
      <c r="K18" s="2"/>
      <c r="L18" s="3"/>
      <c r="M18" s="32"/>
      <c r="N18" s="38"/>
      <c r="O18" s="47"/>
      <c r="P18" s="4"/>
      <c r="Q18" s="7"/>
      <c r="R18" s="38"/>
      <c r="S18" s="4"/>
      <c r="T18" s="4"/>
      <c r="U18" s="4"/>
      <c r="V18" s="4"/>
      <c r="W18" s="4"/>
      <c r="X18" s="4"/>
      <c r="Y18" s="32"/>
      <c r="Z18" s="32"/>
    </row>
    <row r="19" ht="15.0" customHeight="1">
      <c r="A19" s="14"/>
      <c r="B19" s="44"/>
      <c r="C19" s="3"/>
      <c r="D19" s="44"/>
      <c r="E19" s="2"/>
      <c r="F19" s="2"/>
      <c r="G19" s="2"/>
      <c r="H19" s="2"/>
      <c r="I19" s="2"/>
      <c r="J19" s="2"/>
      <c r="K19" s="2"/>
      <c r="L19" s="3"/>
      <c r="M19" s="32"/>
      <c r="N19" s="14"/>
      <c r="O19" s="51"/>
      <c r="P19" s="51"/>
      <c r="Q19" s="51"/>
      <c r="R19" s="14"/>
      <c r="S19" s="4"/>
      <c r="T19" s="4"/>
      <c r="U19" s="4"/>
      <c r="V19" s="4"/>
      <c r="W19" s="4"/>
      <c r="X19" s="4"/>
      <c r="Y19" s="32"/>
      <c r="Z19" s="32"/>
    </row>
    <row r="20" ht="15.0" customHeight="1">
      <c r="A20" s="14"/>
      <c r="B20" s="50"/>
      <c r="C20" s="50"/>
      <c r="D20" s="44"/>
      <c r="E20" s="2"/>
      <c r="F20" s="2"/>
      <c r="G20" s="2"/>
      <c r="H20" s="2"/>
      <c r="I20" s="2"/>
      <c r="J20" s="2"/>
      <c r="K20" s="2"/>
      <c r="L20" s="3"/>
      <c r="M20" s="32"/>
      <c r="N20" s="14"/>
      <c r="O20" s="51"/>
      <c r="P20" s="51"/>
      <c r="Q20" s="51"/>
      <c r="R20" s="14"/>
      <c r="S20" s="4"/>
      <c r="T20" s="4"/>
      <c r="U20" s="4"/>
      <c r="V20" s="4"/>
      <c r="W20" s="4"/>
      <c r="X20" s="4"/>
      <c r="Y20" s="32"/>
      <c r="Z20" s="32"/>
    </row>
    <row r="21" ht="15.0" customHeight="1">
      <c r="A21" s="14"/>
      <c r="B21" s="50"/>
      <c r="C21" s="50"/>
      <c r="D21" s="44"/>
      <c r="E21" s="2"/>
      <c r="F21" s="2"/>
      <c r="G21" s="2"/>
      <c r="H21" s="2"/>
      <c r="I21" s="2"/>
      <c r="J21" s="2"/>
      <c r="K21" s="2"/>
      <c r="L21" s="3"/>
      <c r="M21" s="32"/>
      <c r="N21" s="14"/>
      <c r="O21" s="51"/>
      <c r="P21" s="51"/>
      <c r="Q21" s="51"/>
      <c r="R21" s="14"/>
      <c r="S21" s="4"/>
      <c r="T21" s="4"/>
      <c r="U21" s="4"/>
      <c r="V21" s="4"/>
      <c r="W21" s="4"/>
      <c r="X21" s="4"/>
      <c r="Y21" s="32"/>
      <c r="Z21" s="32"/>
    </row>
    <row r="22" ht="15.0" customHeight="1">
      <c r="A22" s="14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32"/>
      <c r="N22" s="14"/>
      <c r="O22" s="51"/>
      <c r="P22" s="51"/>
      <c r="Q22" s="51"/>
      <c r="R22" s="14"/>
      <c r="S22" s="4"/>
      <c r="T22" s="4"/>
      <c r="U22" s="4"/>
      <c r="V22" s="4"/>
      <c r="W22" s="4"/>
      <c r="X22" s="4"/>
      <c r="Y22" s="32"/>
      <c r="Z22" s="32"/>
    </row>
    <row r="23" ht="15.0" customHeight="1">
      <c r="A23" s="14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32"/>
      <c r="N23" s="14"/>
      <c r="O23" s="51"/>
      <c r="P23" s="51"/>
      <c r="Q23" s="51"/>
      <c r="R23" s="14"/>
      <c r="S23" s="4"/>
      <c r="T23" s="4"/>
      <c r="U23" s="4"/>
      <c r="V23" s="4"/>
      <c r="W23" s="4"/>
      <c r="X23" s="4"/>
      <c r="Y23" s="32"/>
      <c r="Z23" s="32"/>
    </row>
    <row r="24" ht="14.2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4"/>
      <c r="N24" s="24"/>
      <c r="O24" s="24"/>
      <c r="P24" s="24"/>
      <c r="Q24" s="24"/>
      <c r="R24" s="24"/>
      <c r="S24" s="4"/>
      <c r="T24" s="4"/>
      <c r="U24" s="4"/>
      <c r="V24" s="4"/>
      <c r="W24" s="4"/>
      <c r="X24" s="4"/>
      <c r="Y24" s="4"/>
      <c r="Z24" s="4"/>
    </row>
    <row r="25" ht="14.25" customHeight="1"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ht="14.25" customHeight="1"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S26" s="4"/>
      <c r="T26" s="4"/>
      <c r="U26" s="4"/>
      <c r="V26" s="4"/>
      <c r="W26" s="4"/>
      <c r="X26" s="4"/>
    </row>
    <row r="27" ht="14.25" customHeight="1"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S27" s="4"/>
      <c r="T27" s="4"/>
      <c r="U27" s="4"/>
      <c r="V27" s="4"/>
      <c r="W27" s="4"/>
      <c r="X27" s="4"/>
    </row>
    <row r="28" ht="14.25" customHeight="1"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S28" s="4"/>
      <c r="T28" s="4"/>
      <c r="U28" s="4"/>
      <c r="V28" s="4"/>
      <c r="W28" s="4"/>
      <c r="X28" s="4"/>
    </row>
    <row r="29" ht="14.25" customHeight="1"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S29" s="4"/>
      <c r="T29" s="4"/>
      <c r="U29" s="4"/>
      <c r="V29" s="4"/>
      <c r="W29" s="4"/>
      <c r="X29" s="4"/>
    </row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3">
    <mergeCell ref="B4:I4"/>
    <mergeCell ref="L4:P4"/>
    <mergeCell ref="N5:Q5"/>
    <mergeCell ref="N6:Q6"/>
    <mergeCell ref="N7:Q7"/>
    <mergeCell ref="N8:Q8"/>
    <mergeCell ref="N9:Q9"/>
    <mergeCell ref="N10:Q10"/>
    <mergeCell ref="B13:L13"/>
    <mergeCell ref="O13:Q13"/>
    <mergeCell ref="B14:C14"/>
    <mergeCell ref="D14:L14"/>
    <mergeCell ref="B15:C15"/>
    <mergeCell ref="D15:L15"/>
    <mergeCell ref="D20:L20"/>
    <mergeCell ref="D21:L21"/>
    <mergeCell ref="B16:C16"/>
    <mergeCell ref="D16:L16"/>
    <mergeCell ref="B17:C17"/>
    <mergeCell ref="D17:L17"/>
    <mergeCell ref="D18:L18"/>
    <mergeCell ref="B19:C19"/>
    <mergeCell ref="D19:L19"/>
  </mergeCells>
  <printOptions/>
  <pageMargins bottom="0.75" footer="0.0" header="0.0" left="0.7" right="0.7" top="0.75"/>
  <pageSetup paperSize="9" orientation="landscape"/>
  <headerFooter>
    <oddHeader>&amp;R&amp;F  &amp;A </oddHeader>
    <oddFooter>&amp;L© 2020&amp;CPage &amp;P of 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 outlineLevelRow="1"/>
  <cols>
    <col customWidth="1" min="1" max="1" width="1.38"/>
    <col customWidth="1" min="2" max="2" width="35.5"/>
    <col customWidth="1" min="3" max="3" width="13.63"/>
    <col customWidth="1" min="4" max="4" width="9.25"/>
    <col customWidth="1" min="5" max="10" width="10.13"/>
    <col customWidth="1" min="11" max="11" width="15.75"/>
    <col customWidth="1" min="12" max="26" width="7.88"/>
  </cols>
  <sheetData>
    <row r="1" ht="45.0" customHeight="1">
      <c r="A1" s="52" t="s">
        <v>26</v>
      </c>
      <c r="B1" s="53"/>
      <c r="C1" s="54" t="str">
        <f>IF(C2&lt;=Info!$N$6,"Hist.","Proj.")</f>
        <v>Hist.</v>
      </c>
      <c r="D1" s="54" t="str">
        <f>IF(D2&lt;=Info!$N$6,"Hist.","Proj.")</f>
        <v>Hist.</v>
      </c>
      <c r="E1" s="54" t="str">
        <f>IF(E2&lt;=Info!$N$6,"Hist.","Proj.")</f>
        <v>Hist.</v>
      </c>
      <c r="F1" s="54" t="str">
        <f>IF(F2&lt;=Info!$N$6,"Hist.","Proj.")</f>
        <v>Proj.</v>
      </c>
      <c r="G1" s="54" t="str">
        <f>IF(G2&lt;=Info!$N$6,"Hist.","Proj.")</f>
        <v>Proj.</v>
      </c>
      <c r="H1" s="54" t="str">
        <f>IF(H2&lt;=Info!$N$6,"Hist.","Proj.")</f>
        <v>Proj.</v>
      </c>
      <c r="I1" s="54" t="str">
        <f>IF(I2&lt;=Info!$N$6,"Hist.","Proj.")</f>
        <v>Proj.</v>
      </c>
      <c r="J1" s="54" t="str">
        <f>IF(J2&lt;=Info!$N$6,"Hist.","Proj.")</f>
        <v>Proj.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0.0" customHeight="1">
      <c r="A2" s="30" t="s">
        <v>27</v>
      </c>
      <c r="B2" s="31"/>
      <c r="C2" s="55">
        <v>43100.0</v>
      </c>
      <c r="D2" s="55">
        <f t="shared" ref="D2:J2" si="1">EDATE(C2,12)</f>
        <v>43465</v>
      </c>
      <c r="E2" s="55">
        <f t="shared" si="1"/>
        <v>43830</v>
      </c>
      <c r="F2" s="55">
        <f t="shared" si="1"/>
        <v>44196</v>
      </c>
      <c r="G2" s="55">
        <f t="shared" si="1"/>
        <v>44561</v>
      </c>
      <c r="H2" s="55">
        <f t="shared" si="1"/>
        <v>44926</v>
      </c>
      <c r="I2" s="55">
        <f t="shared" si="1"/>
        <v>45291</v>
      </c>
      <c r="J2" s="55">
        <f t="shared" si="1"/>
        <v>45657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0" customHeight="1">
      <c r="A3" s="56"/>
      <c r="C3" s="4"/>
      <c r="E3" s="4"/>
      <c r="F3" s="4"/>
      <c r="G3" s="4"/>
      <c r="H3" s="4"/>
    </row>
    <row r="4">
      <c r="A4" s="56"/>
      <c r="C4" s="4"/>
    </row>
    <row r="5" ht="15.0" customHeight="1">
      <c r="A5" s="56" t="s">
        <v>28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0" customHeight="1">
      <c r="A6" s="56"/>
      <c r="B6" s="4" t="s">
        <v>29</v>
      </c>
      <c r="C6" s="4"/>
      <c r="D6" s="4">
        <f t="shared" ref="D6:E6" si="2">D19/D16</f>
        <v>62.63447501</v>
      </c>
      <c r="E6" s="4">
        <f t="shared" si="2"/>
        <v>54.39439655</v>
      </c>
      <c r="F6" s="57">
        <v>50.0</v>
      </c>
      <c r="G6" s="57">
        <f t="shared" ref="G6:J6" si="3">F6*1.03</f>
        <v>51.5</v>
      </c>
      <c r="H6" s="57">
        <f t="shared" si="3"/>
        <v>53.045</v>
      </c>
      <c r="I6" s="57">
        <f t="shared" si="3"/>
        <v>54.63635</v>
      </c>
      <c r="J6" s="57">
        <f t="shared" si="3"/>
        <v>56.2754405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0" customHeight="1">
      <c r="A7" s="56"/>
      <c r="B7" s="4" t="s">
        <v>30</v>
      </c>
      <c r="C7" s="4"/>
      <c r="D7" s="58">
        <f t="shared" ref="D7:E7" si="4">D20/D19</f>
        <v>0.1013339071</v>
      </c>
      <c r="E7" s="58">
        <f t="shared" si="4"/>
        <v>0.02537739213</v>
      </c>
      <c r="F7" s="59">
        <v>0.02</v>
      </c>
      <c r="G7" s="59">
        <v>0.02</v>
      </c>
      <c r="H7" s="59">
        <v>0.02</v>
      </c>
      <c r="I7" s="59">
        <v>0.02</v>
      </c>
      <c r="J7" s="59">
        <v>0.02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0" customHeight="1">
      <c r="A8" s="56"/>
      <c r="B8" s="4" t="s">
        <v>31</v>
      </c>
      <c r="C8" s="4"/>
      <c r="D8" s="4"/>
      <c r="E8" s="4"/>
      <c r="F8" s="57">
        <v>12.0</v>
      </c>
      <c r="G8" s="57">
        <f t="shared" ref="G8:J8" si="5">F8*1.03</f>
        <v>12.36</v>
      </c>
      <c r="H8" s="57">
        <f t="shared" si="5"/>
        <v>12.7308</v>
      </c>
      <c r="I8" s="57">
        <f t="shared" si="5"/>
        <v>13.112724</v>
      </c>
      <c r="J8" s="57">
        <f t="shared" si="5"/>
        <v>13.50610572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0" customHeight="1">
      <c r="A9" s="56"/>
      <c r="B9" s="4" t="s">
        <v>32</v>
      </c>
      <c r="C9" s="4"/>
      <c r="D9" s="4"/>
      <c r="E9" s="4"/>
      <c r="F9" s="57">
        <v>0.0</v>
      </c>
      <c r="G9" s="57">
        <v>0.0</v>
      </c>
      <c r="H9" s="57">
        <v>0.0</v>
      </c>
      <c r="I9" s="57">
        <v>0.0</v>
      </c>
      <c r="J9" s="57">
        <v>0.0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0" customHeight="1">
      <c r="A10" s="56"/>
      <c r="B10" s="4" t="s">
        <v>33</v>
      </c>
      <c r="C10" s="4"/>
      <c r="D10" s="58">
        <f t="shared" ref="D10:E10" si="6">-D24/D19</f>
        <v>0.01645869191</v>
      </c>
      <c r="E10" s="58">
        <f t="shared" si="6"/>
        <v>0.03363841674</v>
      </c>
      <c r="F10" s="59">
        <v>0.04</v>
      </c>
      <c r="G10" s="59">
        <v>0.04</v>
      </c>
      <c r="H10" s="59">
        <v>0.04</v>
      </c>
      <c r="I10" s="59">
        <v>0.04</v>
      </c>
      <c r="J10" s="59">
        <v>0.04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0" customHeight="1">
      <c r="A11" s="56"/>
      <c r="B11" s="4" t="s">
        <v>34</v>
      </c>
      <c r="C11" s="4"/>
      <c r="D11" s="58">
        <f t="shared" ref="D11:E11" si="7">-D27/D19</f>
        <v>0.0404475043</v>
      </c>
      <c r="E11" s="58">
        <f t="shared" si="7"/>
        <v>0.0493284203</v>
      </c>
      <c r="F11" s="59">
        <v>0.05</v>
      </c>
      <c r="G11" s="59">
        <v>0.05</v>
      </c>
      <c r="H11" s="59">
        <v>0.05</v>
      </c>
      <c r="I11" s="59">
        <v>0.05</v>
      </c>
      <c r="J11" s="59">
        <v>0.05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0" customHeight="1">
      <c r="A12" s="56"/>
      <c r="B12" s="4" t="s">
        <v>35</v>
      </c>
      <c r="C12" s="4"/>
      <c r="D12" s="58"/>
      <c r="E12" s="58"/>
      <c r="F12" s="57">
        <v>0.0</v>
      </c>
      <c r="G12" s="57">
        <v>0.0</v>
      </c>
      <c r="H12" s="57">
        <v>0.0</v>
      </c>
      <c r="I12" s="57">
        <v>0.0</v>
      </c>
      <c r="J12" s="57">
        <v>0.0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0" customHeight="1">
      <c r="A13" s="56"/>
      <c r="B13" s="60" t="s">
        <v>36</v>
      </c>
      <c r="C13" s="4"/>
      <c r="D13" s="58">
        <f t="shared" ref="D13:E13" si="8">-D36/D35</f>
        <v>0.672168906</v>
      </c>
      <c r="E13" s="58">
        <f t="shared" si="8"/>
        <v>-0.02461579403</v>
      </c>
      <c r="F13" s="59">
        <v>0.5</v>
      </c>
      <c r="G13" s="59">
        <v>0.5</v>
      </c>
      <c r="H13" s="59">
        <v>0.5</v>
      </c>
      <c r="I13" s="59">
        <v>0.5</v>
      </c>
      <c r="J13" s="59">
        <v>0.5</v>
      </c>
    </row>
    <row r="14" ht="15.0" customHeight="1">
      <c r="A14" s="56"/>
      <c r="B14" s="4" t="s">
        <v>37</v>
      </c>
      <c r="C14" s="4"/>
      <c r="D14" s="58">
        <f t="shared" ref="D14:E14" si="9">D42/D41</f>
        <v>0.781882904</v>
      </c>
      <c r="E14" s="58">
        <f t="shared" si="9"/>
        <v>-0.01945074405</v>
      </c>
      <c r="F14" s="61">
        <v>0.0</v>
      </c>
      <c r="G14" s="61">
        <v>0.0</v>
      </c>
      <c r="H14" s="61">
        <v>0.2</v>
      </c>
      <c r="I14" s="61">
        <v>0.4</v>
      </c>
      <c r="J14" s="61">
        <v>0.6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56"/>
      <c r="C15" s="4"/>
    </row>
    <row r="16" ht="15.0" customHeight="1">
      <c r="A16" s="56"/>
      <c r="B16" s="4" t="s">
        <v>38</v>
      </c>
      <c r="C16" s="4"/>
      <c r="D16" s="4">
        <f>-'Reserves and Assets '!D33</f>
        <v>29.68333333</v>
      </c>
      <c r="E16" s="4">
        <f>-'Reserves and Assets '!E33</f>
        <v>30.93333333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0" customHeight="1">
      <c r="A17" s="56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0" customHeight="1">
      <c r="A18" s="56" t="s">
        <v>26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0" customHeight="1">
      <c r="A19" s="56"/>
      <c r="B19" s="4" t="s">
        <v>39</v>
      </c>
      <c r="C19" s="4"/>
      <c r="D19" s="62">
        <v>1859.2</v>
      </c>
      <c r="E19" s="62">
        <v>1682.6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0" customHeight="1">
      <c r="A20" s="56"/>
      <c r="B20" s="4" t="s">
        <v>40</v>
      </c>
      <c r="C20" s="4"/>
      <c r="D20" s="62">
        <v>188.4</v>
      </c>
      <c r="E20" s="62">
        <v>42.7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0" customHeight="1">
      <c r="A21" s="56"/>
      <c r="B21" s="4" t="s">
        <v>41</v>
      </c>
      <c r="C21" s="4"/>
      <c r="D21" s="62">
        <v>-327.0</v>
      </c>
      <c r="E21" s="62">
        <v>-351.3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0" customHeight="1">
      <c r="A22" s="56"/>
      <c r="B22" s="4" t="s">
        <v>42</v>
      </c>
      <c r="C22" s="62"/>
      <c r="D22" s="62">
        <v>-567.7</v>
      </c>
      <c r="E22" s="62">
        <v>-696.11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0" customHeight="1">
      <c r="A23" s="56"/>
      <c r="B23" s="4" t="s">
        <v>43</v>
      </c>
      <c r="C23" s="62"/>
      <c r="D23" s="62">
        <v>-40.7</v>
      </c>
      <c r="E23" s="62">
        <v>137.3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0" customHeight="1">
      <c r="A24" s="56"/>
      <c r="B24" s="4" t="s">
        <v>44</v>
      </c>
      <c r="C24" s="62"/>
      <c r="D24" s="62">
        <f>-1-29.6</f>
        <v>-30.6</v>
      </c>
      <c r="E24" s="62">
        <f>-2.6-54</f>
        <v>-56.6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0" customHeight="1">
      <c r="A25" s="56"/>
      <c r="B25" s="4" t="s">
        <v>45</v>
      </c>
      <c r="C25" s="62"/>
      <c r="D25" s="4">
        <f t="shared" ref="D25:E25" si="10">SUM(D19:D24)</f>
        <v>1081.6</v>
      </c>
      <c r="E25" s="4">
        <f t="shared" si="10"/>
        <v>758.59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0" customHeight="1">
      <c r="A26" s="56"/>
      <c r="B26" s="4" t="s">
        <v>46</v>
      </c>
      <c r="C26" s="4"/>
      <c r="D26" s="62">
        <v>-16.4</v>
      </c>
      <c r="E26" s="62">
        <f>-28.5</f>
        <v>-28.5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0" customHeight="1">
      <c r="A27" s="56"/>
      <c r="B27" s="4" t="s">
        <v>47</v>
      </c>
      <c r="C27" s="62"/>
      <c r="D27" s="62">
        <f>-22.8-52.4</f>
        <v>-75.2</v>
      </c>
      <c r="E27" s="62">
        <f>-22.2-60.8</f>
        <v>-83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0" customHeight="1">
      <c r="A28" s="56"/>
      <c r="B28" s="4" t="s">
        <v>48</v>
      </c>
      <c r="C28" s="4"/>
      <c r="D28" s="62">
        <v>-295.2</v>
      </c>
      <c r="E28" s="62">
        <v>-1253.4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0" customHeight="1">
      <c r="A29" s="56"/>
      <c r="B29" s="4" t="s">
        <v>49</v>
      </c>
      <c r="C29" s="4"/>
      <c r="D29" s="4">
        <f t="shared" ref="D29:E29" si="11">SUM(D25:D28)</f>
        <v>694.8</v>
      </c>
      <c r="E29" s="4">
        <f t="shared" si="11"/>
        <v>-606.31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0" customHeight="1">
      <c r="A30" s="56"/>
      <c r="B30" s="4" t="s">
        <v>50</v>
      </c>
      <c r="C30" s="4"/>
      <c r="D30" s="62">
        <f>1.3-18.2-170.8+21.3</f>
        <v>-166.4</v>
      </c>
      <c r="E30" s="62">
        <f>-781.2-4.2+6.6</f>
        <v>-778.8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0" customHeight="1">
      <c r="A31" s="56"/>
      <c r="B31" s="4" t="s">
        <v>51</v>
      </c>
      <c r="C31" s="4"/>
      <c r="D31" s="4">
        <f t="shared" ref="D31:E31" si="12">D29+D30</f>
        <v>528.4</v>
      </c>
      <c r="E31" s="4">
        <f t="shared" si="12"/>
        <v>-1385.11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0" customHeight="1" outlineLevel="1">
      <c r="A32" s="56"/>
      <c r="B32" s="4" t="s">
        <v>52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0" customHeight="1" outlineLevel="1">
      <c r="A33" s="56"/>
      <c r="B33" s="4" t="s">
        <v>53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0" customHeight="1">
      <c r="A34" s="56"/>
      <c r="B34" s="4" t="s">
        <v>54</v>
      </c>
      <c r="C34" s="4"/>
      <c r="D34" s="62">
        <f>2.4+58.4-328.7</f>
        <v>-267.9</v>
      </c>
      <c r="E34" s="62">
        <f>-1.5+55.5-322.3</f>
        <v>-268.3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0" customHeight="1">
      <c r="A35" s="56"/>
      <c r="B35" s="4" t="s">
        <v>55</v>
      </c>
      <c r="C35" s="4"/>
      <c r="D35" s="4">
        <f t="shared" ref="D35:E35" si="13">D31+D34</f>
        <v>260.5</v>
      </c>
      <c r="E35" s="4">
        <f t="shared" si="13"/>
        <v>-1653.41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0" customHeight="1">
      <c r="A36" s="56"/>
      <c r="B36" s="4" t="s">
        <v>56</v>
      </c>
      <c r="C36" s="4"/>
      <c r="D36" s="62">
        <f>-175.1</f>
        <v>-175.1</v>
      </c>
      <c r="E36" s="62">
        <v>-40.7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0" customHeight="1">
      <c r="A37" s="56"/>
      <c r="B37" s="4" t="s">
        <v>57</v>
      </c>
      <c r="C37" s="4"/>
      <c r="D37" s="4">
        <f t="shared" ref="D37:E37" si="14">D35+D36</f>
        <v>85.4</v>
      </c>
      <c r="E37" s="4">
        <f t="shared" si="14"/>
        <v>-1694.11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0" customHeight="1">
      <c r="A38" s="56"/>
      <c r="C38" s="4"/>
      <c r="K38" s="4"/>
    </row>
    <row r="39" ht="15.0" customHeight="1">
      <c r="A39" s="56"/>
      <c r="B39" s="60" t="s">
        <v>58</v>
      </c>
      <c r="C39" s="4"/>
      <c r="D39" s="62">
        <v>1391.1</v>
      </c>
      <c r="E39" s="62">
        <v>1402.2</v>
      </c>
      <c r="G39" s="4"/>
      <c r="H39" s="4"/>
      <c r="I39" s="4"/>
      <c r="J39" s="4"/>
      <c r="K39" s="4"/>
    </row>
    <row r="40" ht="15.0" customHeight="1">
      <c r="A40" s="56"/>
      <c r="B40" s="60" t="s">
        <v>59</v>
      </c>
      <c r="C40" s="4"/>
      <c r="D40" s="62">
        <v>1438.6</v>
      </c>
      <c r="E40" s="62">
        <v>1444.9</v>
      </c>
      <c r="G40" s="4"/>
      <c r="H40" s="4"/>
      <c r="I40" s="4"/>
      <c r="J40" s="4"/>
      <c r="K40" s="4"/>
    </row>
    <row r="41" ht="15.0" customHeight="1">
      <c r="A41" s="56"/>
      <c r="B41" s="60" t="s">
        <v>60</v>
      </c>
      <c r="C41" s="4"/>
      <c r="D41" s="63">
        <f t="shared" ref="D41:E41" si="15">D37*100/D39</f>
        <v>6.13902667</v>
      </c>
      <c r="E41" s="63">
        <f t="shared" si="15"/>
        <v>-120.8180003</v>
      </c>
      <c r="F41" s="63"/>
      <c r="G41" s="63"/>
      <c r="H41" s="63"/>
      <c r="I41" s="63"/>
      <c r="J41" s="63"/>
      <c r="K41" s="4"/>
    </row>
    <row r="42" ht="15.0" customHeight="1">
      <c r="A42" s="56"/>
      <c r="B42" s="60" t="s">
        <v>61</v>
      </c>
      <c r="C42" s="4"/>
      <c r="D42" s="63">
        <v>4.8</v>
      </c>
      <c r="E42" s="63">
        <v>2.35</v>
      </c>
      <c r="F42" s="63"/>
      <c r="G42" s="63"/>
      <c r="H42" s="63"/>
      <c r="I42" s="63"/>
      <c r="J42" s="63"/>
      <c r="K42" s="4"/>
    </row>
    <row r="43" ht="15.75" customHeight="1">
      <c r="A43" s="56"/>
      <c r="C43" s="4"/>
    </row>
    <row r="44" ht="15.0" customHeight="1">
      <c r="A44" s="56" t="s">
        <v>62</v>
      </c>
      <c r="C44" s="4"/>
    </row>
    <row r="45" ht="15.75" customHeight="1">
      <c r="A45" s="56"/>
      <c r="C45" s="4"/>
    </row>
    <row r="46" ht="15.75" customHeight="1">
      <c r="A46" s="56"/>
      <c r="C46" s="4"/>
    </row>
    <row r="47" ht="15.75" customHeight="1">
      <c r="A47" s="56"/>
      <c r="C47" s="4"/>
    </row>
    <row r="48" ht="15.75" customHeight="1">
      <c r="A48" s="56"/>
      <c r="C48" s="4"/>
    </row>
    <row r="49" ht="15.75" customHeight="1">
      <c r="A49" s="56"/>
      <c r="C49" s="4"/>
    </row>
    <row r="50" ht="15.75" customHeight="1">
      <c r="A50" s="56"/>
      <c r="C50" s="4"/>
    </row>
    <row r="51" ht="15.75" customHeight="1">
      <c r="A51" s="56"/>
      <c r="C51" s="4"/>
    </row>
    <row r="52" ht="15.75" customHeight="1">
      <c r="A52" s="56"/>
      <c r="C52" s="4"/>
    </row>
    <row r="53" ht="15.75" customHeight="1">
      <c r="A53" s="56"/>
      <c r="C53" s="4"/>
    </row>
    <row r="54" ht="15.75" customHeight="1">
      <c r="A54" s="56"/>
      <c r="C54" s="4"/>
    </row>
    <row r="55" ht="15.75" customHeight="1">
      <c r="A55" s="56"/>
      <c r="C55" s="4"/>
    </row>
    <row r="56" ht="15.75" customHeight="1">
      <c r="A56" s="56"/>
      <c r="C56" s="4"/>
    </row>
    <row r="57" ht="15.75" customHeight="1">
      <c r="A57" s="56"/>
      <c r="C57" s="4"/>
    </row>
    <row r="58" ht="15.75" customHeight="1">
      <c r="A58" s="56"/>
      <c r="C58" s="4"/>
    </row>
    <row r="59" ht="15.75" customHeight="1">
      <c r="A59" s="56"/>
      <c r="C59" s="4"/>
    </row>
    <row r="60" ht="15.75" customHeight="1">
      <c r="A60" s="56"/>
      <c r="C60" s="4"/>
    </row>
    <row r="61" ht="15.75" customHeight="1">
      <c r="A61" s="56"/>
      <c r="C61" s="4"/>
    </row>
    <row r="62" ht="15.75" customHeight="1">
      <c r="A62" s="56"/>
      <c r="C62" s="4"/>
    </row>
    <row r="63" ht="15.75" customHeight="1">
      <c r="A63" s="56"/>
      <c r="C63" s="4"/>
    </row>
    <row r="64" ht="15.75" customHeight="1">
      <c r="A64" s="56"/>
      <c r="C64" s="4"/>
    </row>
    <row r="65" ht="15.75" customHeight="1">
      <c r="A65" s="56"/>
      <c r="C65" s="4"/>
    </row>
    <row r="66" ht="15.75" customHeight="1">
      <c r="A66" s="56"/>
      <c r="C66" s="4"/>
    </row>
    <row r="67" ht="15.75" customHeight="1">
      <c r="A67" s="56"/>
      <c r="C67" s="4"/>
    </row>
    <row r="68" ht="15.75" customHeight="1">
      <c r="A68" s="56"/>
      <c r="C68" s="4"/>
    </row>
    <row r="69" ht="15.75" customHeight="1">
      <c r="A69" s="56"/>
      <c r="C69" s="4"/>
    </row>
    <row r="70" ht="15.75" customHeight="1">
      <c r="A70" s="56"/>
      <c r="C70" s="4"/>
    </row>
    <row r="71" ht="15.75" customHeight="1">
      <c r="A71" s="56"/>
      <c r="C71" s="4"/>
    </row>
    <row r="72" ht="15.75" customHeight="1">
      <c r="A72" s="56"/>
      <c r="C72" s="4"/>
    </row>
    <row r="73" ht="15.75" customHeight="1">
      <c r="A73" s="56"/>
      <c r="C73" s="4"/>
    </row>
    <row r="74" ht="15.75" customHeight="1">
      <c r="A74" s="56"/>
      <c r="C74" s="4"/>
    </row>
    <row r="75" ht="15.75" customHeight="1">
      <c r="A75" s="56"/>
      <c r="C75" s="4"/>
    </row>
    <row r="76" ht="15.75" customHeight="1">
      <c r="A76" s="56"/>
      <c r="C76" s="4"/>
    </row>
    <row r="77" ht="15.75" customHeight="1">
      <c r="A77" s="56"/>
      <c r="C77" s="4"/>
    </row>
    <row r="78" ht="15.75" customHeight="1">
      <c r="A78" s="56"/>
      <c r="C78" s="4"/>
    </row>
    <row r="79" ht="15.75" customHeight="1">
      <c r="A79" s="56"/>
      <c r="C79" s="4"/>
    </row>
    <row r="80" ht="15.75" customHeight="1">
      <c r="A80" s="56"/>
      <c r="C80" s="4"/>
    </row>
    <row r="81" ht="15.75" customHeight="1">
      <c r="A81" s="56"/>
      <c r="C81" s="4"/>
    </row>
    <row r="82" ht="15.75" customHeight="1">
      <c r="A82" s="56"/>
      <c r="C82" s="4"/>
    </row>
    <row r="83" ht="15.75" customHeight="1">
      <c r="A83" s="56"/>
      <c r="C83" s="4"/>
    </row>
    <row r="84" ht="15.75" customHeight="1">
      <c r="A84" s="56"/>
      <c r="C84" s="4"/>
    </row>
    <row r="85" ht="15.75" customHeight="1">
      <c r="A85" s="56"/>
      <c r="C85" s="4"/>
    </row>
    <row r="86" ht="15.75" customHeight="1">
      <c r="A86" s="56"/>
      <c r="C86" s="4"/>
    </row>
    <row r="87" ht="15.75" customHeight="1">
      <c r="A87" s="56"/>
      <c r="C87" s="4"/>
    </row>
    <row r="88" ht="15.75" customHeight="1">
      <c r="A88" s="56"/>
      <c r="C88" s="4"/>
    </row>
    <row r="89" ht="15.75" customHeight="1">
      <c r="A89" s="56"/>
      <c r="C89" s="4"/>
    </row>
    <row r="90" ht="15.75" customHeight="1">
      <c r="A90" s="56"/>
      <c r="C90" s="4"/>
    </row>
    <row r="91" ht="15.75" customHeight="1">
      <c r="A91" s="56"/>
      <c r="C91" s="4"/>
    </row>
    <row r="92" ht="15.75" customHeight="1">
      <c r="A92" s="56"/>
      <c r="C92" s="4"/>
    </row>
    <row r="93" ht="15.75" customHeight="1">
      <c r="A93" s="56"/>
      <c r="C93" s="4"/>
    </row>
    <row r="94" ht="15.75" customHeight="1">
      <c r="A94" s="56"/>
      <c r="C94" s="4"/>
    </row>
    <row r="95" ht="15.75" customHeight="1">
      <c r="A95" s="56"/>
      <c r="C95" s="4"/>
    </row>
    <row r="96" ht="15.75" customHeight="1">
      <c r="A96" s="56"/>
      <c r="C96" s="4"/>
    </row>
    <row r="97" ht="15.75" customHeight="1">
      <c r="A97" s="56"/>
      <c r="C97" s="4"/>
    </row>
    <row r="98" ht="15.75" customHeight="1">
      <c r="A98" s="56"/>
      <c r="C98" s="4"/>
    </row>
    <row r="99" ht="15.75" customHeight="1">
      <c r="A99" s="56"/>
      <c r="C99" s="4"/>
    </row>
    <row r="100" ht="15.75" customHeight="1">
      <c r="A100" s="56"/>
      <c r="C100" s="4"/>
    </row>
    <row r="101" ht="15.75" customHeight="1">
      <c r="A101" s="56"/>
      <c r="C101" s="4"/>
    </row>
    <row r="102" ht="15.75" customHeight="1">
      <c r="A102" s="56"/>
      <c r="C102" s="4"/>
    </row>
    <row r="103" ht="15.75" customHeight="1">
      <c r="A103" s="56"/>
      <c r="C103" s="4"/>
    </row>
    <row r="104" ht="15.75" customHeight="1">
      <c r="A104" s="56"/>
      <c r="C104" s="4"/>
    </row>
    <row r="105" ht="15.75" customHeight="1">
      <c r="A105" s="56"/>
      <c r="C105" s="4"/>
    </row>
    <row r="106" ht="15.75" customHeight="1">
      <c r="A106" s="56"/>
      <c r="C106" s="4"/>
    </row>
    <row r="107" ht="15.75" customHeight="1">
      <c r="A107" s="56"/>
      <c r="C107" s="4"/>
    </row>
    <row r="108" ht="15.75" customHeight="1">
      <c r="A108" s="56"/>
      <c r="C108" s="4"/>
    </row>
    <row r="109" ht="15.75" customHeight="1">
      <c r="A109" s="56"/>
      <c r="C109" s="4"/>
    </row>
    <row r="110" ht="15.75" customHeight="1">
      <c r="A110" s="56"/>
      <c r="C110" s="4"/>
    </row>
    <row r="111" ht="15.75" customHeight="1">
      <c r="A111" s="56"/>
      <c r="C111" s="4"/>
    </row>
    <row r="112" ht="15.75" customHeight="1">
      <c r="A112" s="56"/>
      <c r="C112" s="4"/>
    </row>
    <row r="113" ht="15.75" customHeight="1">
      <c r="A113" s="56"/>
      <c r="C113" s="4"/>
    </row>
    <row r="114" ht="15.75" customHeight="1">
      <c r="A114" s="56"/>
      <c r="C114" s="4"/>
    </row>
    <row r="115" ht="15.75" customHeight="1">
      <c r="A115" s="56"/>
      <c r="C115" s="4"/>
    </row>
    <row r="116" ht="15.75" customHeight="1">
      <c r="A116" s="56"/>
      <c r="C116" s="4"/>
    </row>
    <row r="117" ht="15.75" customHeight="1">
      <c r="A117" s="56"/>
      <c r="C117" s="4"/>
    </row>
    <row r="118" ht="15.75" customHeight="1">
      <c r="A118" s="56"/>
      <c r="C118" s="4"/>
    </row>
    <row r="119" ht="15.75" customHeight="1">
      <c r="A119" s="56"/>
      <c r="C119" s="4"/>
    </row>
    <row r="120" ht="15.75" customHeight="1">
      <c r="A120" s="56"/>
      <c r="C120" s="4"/>
    </row>
    <row r="121" ht="15.75" customHeight="1">
      <c r="A121" s="56"/>
      <c r="C121" s="4"/>
    </row>
    <row r="122" ht="15.75" customHeight="1">
      <c r="A122" s="56"/>
      <c r="C122" s="4"/>
    </row>
    <row r="123" ht="15.75" customHeight="1">
      <c r="A123" s="56"/>
      <c r="C123" s="4"/>
    </row>
    <row r="124" ht="15.75" customHeight="1">
      <c r="A124" s="56"/>
      <c r="C124" s="4"/>
    </row>
    <row r="125" ht="15.75" customHeight="1">
      <c r="A125" s="56"/>
      <c r="C125" s="4"/>
    </row>
    <row r="126" ht="15.75" customHeight="1">
      <c r="A126" s="56"/>
      <c r="C126" s="4"/>
    </row>
    <row r="127" ht="15.75" customHeight="1">
      <c r="A127" s="56"/>
      <c r="C127" s="4"/>
    </row>
    <row r="128" ht="15.75" customHeight="1">
      <c r="A128" s="56"/>
      <c r="C128" s="4"/>
    </row>
    <row r="129" ht="15.75" customHeight="1">
      <c r="A129" s="56"/>
      <c r="C129" s="4"/>
    </row>
    <row r="130" ht="15.75" customHeight="1">
      <c r="A130" s="56"/>
      <c r="C130" s="4"/>
    </row>
    <row r="131" ht="15.75" customHeight="1">
      <c r="A131" s="56"/>
      <c r="C131" s="4"/>
    </row>
    <row r="132" ht="15.75" customHeight="1">
      <c r="A132" s="56"/>
      <c r="C132" s="4"/>
    </row>
    <row r="133" ht="15.75" customHeight="1">
      <c r="A133" s="56"/>
      <c r="C133" s="4"/>
    </row>
    <row r="134" ht="15.75" customHeight="1">
      <c r="A134" s="56"/>
      <c r="C134" s="4"/>
    </row>
    <row r="135" ht="15.75" customHeight="1">
      <c r="A135" s="56"/>
      <c r="C135" s="4"/>
    </row>
    <row r="136" ht="15.75" customHeight="1">
      <c r="A136" s="56"/>
      <c r="C136" s="4"/>
    </row>
    <row r="137" ht="15.75" customHeight="1">
      <c r="A137" s="56"/>
      <c r="C137" s="4"/>
    </row>
    <row r="138" ht="15.75" customHeight="1">
      <c r="A138" s="56"/>
      <c r="C138" s="4"/>
    </row>
    <row r="139" ht="15.75" customHeight="1">
      <c r="A139" s="56"/>
      <c r="C139" s="4"/>
    </row>
    <row r="140" ht="15.75" customHeight="1">
      <c r="A140" s="56"/>
      <c r="C140" s="4"/>
    </row>
    <row r="141" ht="15.75" customHeight="1">
      <c r="A141" s="56"/>
      <c r="C141" s="4"/>
    </row>
    <row r="142" ht="15.75" customHeight="1">
      <c r="A142" s="56"/>
      <c r="C142" s="4"/>
    </row>
    <row r="143" ht="15.75" customHeight="1">
      <c r="A143" s="56"/>
      <c r="C143" s="4"/>
    </row>
    <row r="144" ht="15.75" customHeight="1">
      <c r="A144" s="56"/>
      <c r="C144" s="4"/>
    </row>
    <row r="145" ht="15.75" customHeight="1">
      <c r="A145" s="56"/>
      <c r="C145" s="4"/>
    </row>
    <row r="146" ht="15.75" customHeight="1">
      <c r="A146" s="56"/>
      <c r="C146" s="4"/>
    </row>
    <row r="147" ht="15.75" customHeight="1">
      <c r="A147" s="56"/>
      <c r="C147" s="4"/>
    </row>
    <row r="148" ht="15.75" customHeight="1">
      <c r="A148" s="56"/>
      <c r="C148" s="4"/>
    </row>
    <row r="149" ht="15.75" customHeight="1">
      <c r="A149" s="56"/>
      <c r="C149" s="4"/>
    </row>
    <row r="150" ht="15.75" customHeight="1">
      <c r="A150" s="56"/>
      <c r="C150" s="4"/>
    </row>
    <row r="151" ht="15.75" customHeight="1">
      <c r="A151" s="56"/>
      <c r="C151" s="4"/>
    </row>
    <row r="152" ht="15.75" customHeight="1">
      <c r="A152" s="56"/>
      <c r="C152" s="4"/>
    </row>
    <row r="153" ht="15.75" customHeight="1">
      <c r="A153" s="56"/>
      <c r="C153" s="4"/>
    </row>
    <row r="154" ht="15.75" customHeight="1">
      <c r="A154" s="56"/>
      <c r="C154" s="4"/>
    </row>
    <row r="155" ht="15.75" customHeight="1">
      <c r="A155" s="56"/>
      <c r="C155" s="4"/>
    </row>
    <row r="156" ht="15.75" customHeight="1">
      <c r="A156" s="56"/>
      <c r="C156" s="4"/>
    </row>
    <row r="157" ht="15.75" customHeight="1">
      <c r="A157" s="56"/>
      <c r="C157" s="4"/>
    </row>
    <row r="158" ht="15.75" customHeight="1">
      <c r="A158" s="56"/>
      <c r="C158" s="4"/>
    </row>
    <row r="159" ht="15.75" customHeight="1">
      <c r="A159" s="56"/>
      <c r="C159" s="4"/>
    </row>
    <row r="160" ht="15.75" customHeight="1">
      <c r="A160" s="56"/>
      <c r="C160" s="4"/>
    </row>
    <row r="161" ht="15.75" customHeight="1">
      <c r="A161" s="56"/>
      <c r="C161" s="4"/>
    </row>
    <row r="162" ht="15.75" customHeight="1">
      <c r="A162" s="56"/>
      <c r="C162" s="4"/>
    </row>
    <row r="163" ht="15.75" customHeight="1">
      <c r="A163" s="56"/>
      <c r="C163" s="4"/>
    </row>
    <row r="164" ht="15.75" customHeight="1">
      <c r="A164" s="56"/>
      <c r="C164" s="4"/>
    </row>
    <row r="165" ht="15.75" customHeight="1">
      <c r="A165" s="56"/>
      <c r="C165" s="4"/>
    </row>
    <row r="166" ht="15.75" customHeight="1">
      <c r="A166" s="56"/>
      <c r="C166" s="4"/>
    </row>
    <row r="167" ht="15.75" customHeight="1">
      <c r="A167" s="56"/>
      <c r="C167" s="4"/>
    </row>
    <row r="168" ht="15.75" customHeight="1">
      <c r="A168" s="56"/>
      <c r="C168" s="4"/>
    </row>
    <row r="169" ht="15.75" customHeight="1">
      <c r="A169" s="56"/>
      <c r="C169" s="4"/>
    </row>
    <row r="170" ht="15.75" customHeight="1">
      <c r="A170" s="56"/>
      <c r="C170" s="4"/>
    </row>
    <row r="171" ht="15.75" customHeight="1">
      <c r="A171" s="56"/>
      <c r="C171" s="4"/>
    </row>
    <row r="172" ht="15.75" customHeight="1">
      <c r="A172" s="56"/>
      <c r="C172" s="4"/>
    </row>
    <row r="173" ht="15.75" customHeight="1">
      <c r="A173" s="56"/>
      <c r="C173" s="4"/>
    </row>
    <row r="174" ht="15.75" customHeight="1">
      <c r="A174" s="56"/>
      <c r="C174" s="4"/>
    </row>
    <row r="175" ht="15.75" customHeight="1">
      <c r="A175" s="56"/>
      <c r="C175" s="4"/>
    </row>
    <row r="176" ht="15.75" customHeight="1">
      <c r="A176" s="56"/>
      <c r="C176" s="4"/>
    </row>
    <row r="177" ht="15.75" customHeight="1">
      <c r="A177" s="56"/>
      <c r="C177" s="4"/>
    </row>
    <row r="178" ht="15.75" customHeight="1">
      <c r="A178" s="56"/>
      <c r="C178" s="4"/>
    </row>
    <row r="179" ht="15.75" customHeight="1">
      <c r="A179" s="56"/>
      <c r="C179" s="4"/>
    </row>
    <row r="180" ht="15.75" customHeight="1">
      <c r="A180" s="56"/>
      <c r="C180" s="4"/>
    </row>
    <row r="181" ht="15.75" customHeight="1">
      <c r="A181" s="56"/>
      <c r="C181" s="4"/>
    </row>
    <row r="182" ht="15.75" customHeight="1">
      <c r="A182" s="56"/>
      <c r="C182" s="4"/>
    </row>
    <row r="183" ht="15.75" customHeight="1">
      <c r="A183" s="56"/>
      <c r="C183" s="4"/>
    </row>
    <row r="184" ht="15.75" customHeight="1">
      <c r="A184" s="56"/>
      <c r="C184" s="4"/>
    </row>
    <row r="185" ht="15.75" customHeight="1">
      <c r="A185" s="56"/>
      <c r="C185" s="4"/>
    </row>
    <row r="186" ht="15.75" customHeight="1">
      <c r="A186" s="56"/>
      <c r="C186" s="4"/>
    </row>
    <row r="187" ht="15.75" customHeight="1">
      <c r="A187" s="56"/>
      <c r="C187" s="4"/>
    </row>
    <row r="188" ht="15.75" customHeight="1">
      <c r="A188" s="56"/>
      <c r="C188" s="4"/>
    </row>
    <row r="189" ht="15.75" customHeight="1">
      <c r="A189" s="56"/>
      <c r="C189" s="4"/>
    </row>
    <row r="190" ht="15.75" customHeight="1">
      <c r="A190" s="56"/>
      <c r="C190" s="4"/>
    </row>
    <row r="191" ht="15.75" customHeight="1">
      <c r="A191" s="56"/>
      <c r="C191" s="4"/>
    </row>
    <row r="192" ht="15.75" customHeight="1">
      <c r="A192" s="56"/>
      <c r="C192" s="4"/>
    </row>
    <row r="193" ht="15.75" customHeight="1">
      <c r="A193" s="56"/>
      <c r="C193" s="4"/>
    </row>
    <row r="194" ht="15.75" customHeight="1">
      <c r="A194" s="56"/>
      <c r="C194" s="4"/>
    </row>
    <row r="195" ht="15.75" customHeight="1">
      <c r="A195" s="56"/>
      <c r="C195" s="4"/>
    </row>
    <row r="196" ht="15.75" customHeight="1">
      <c r="A196" s="56"/>
      <c r="C196" s="4"/>
    </row>
    <row r="197" ht="15.75" customHeight="1">
      <c r="A197" s="56"/>
      <c r="C197" s="4"/>
    </row>
    <row r="198" ht="15.75" customHeight="1">
      <c r="A198" s="56"/>
      <c r="C198" s="4"/>
    </row>
    <row r="199" ht="15.75" customHeight="1">
      <c r="A199" s="56"/>
      <c r="C199" s="4"/>
    </row>
    <row r="200" ht="15.75" customHeight="1">
      <c r="A200" s="56"/>
      <c r="C200" s="4"/>
    </row>
    <row r="201" ht="15.75" customHeight="1">
      <c r="A201" s="56"/>
      <c r="C201" s="4"/>
    </row>
    <row r="202" ht="15.75" customHeight="1">
      <c r="A202" s="56"/>
      <c r="C202" s="4"/>
    </row>
    <row r="203" ht="15.75" customHeight="1">
      <c r="A203" s="56"/>
      <c r="C203" s="4"/>
    </row>
    <row r="204" ht="15.75" customHeight="1">
      <c r="A204" s="56"/>
      <c r="C204" s="4"/>
    </row>
    <row r="205" ht="15.75" customHeight="1">
      <c r="A205" s="56"/>
      <c r="C205" s="4"/>
    </row>
    <row r="206" ht="15.75" customHeight="1">
      <c r="A206" s="56"/>
      <c r="C206" s="4"/>
    </row>
    <row r="207" ht="15.75" customHeight="1">
      <c r="A207" s="56"/>
      <c r="C207" s="4"/>
    </row>
    <row r="208" ht="15.75" customHeight="1">
      <c r="A208" s="56"/>
      <c r="C208" s="4"/>
    </row>
    <row r="209" ht="15.75" customHeight="1">
      <c r="A209" s="56"/>
      <c r="C209" s="4"/>
    </row>
    <row r="210" ht="15.75" customHeight="1">
      <c r="A210" s="56"/>
      <c r="C210" s="4"/>
    </row>
    <row r="211" ht="15.75" customHeight="1">
      <c r="A211" s="56"/>
      <c r="C211" s="4"/>
    </row>
    <row r="212" ht="15.75" customHeight="1">
      <c r="A212" s="56"/>
      <c r="C212" s="4"/>
    </row>
    <row r="213" ht="15.75" customHeight="1">
      <c r="A213" s="56"/>
      <c r="C213" s="4"/>
    </row>
    <row r="214" ht="15.75" customHeight="1">
      <c r="A214" s="56"/>
      <c r="C214" s="4"/>
    </row>
    <row r="215" ht="15.75" customHeight="1">
      <c r="A215" s="56"/>
      <c r="C215" s="4"/>
    </row>
    <row r="216" ht="15.75" customHeight="1">
      <c r="A216" s="56"/>
      <c r="C216" s="4"/>
    </row>
    <row r="217" ht="15.75" customHeight="1">
      <c r="A217" s="56"/>
      <c r="C217" s="4"/>
    </row>
    <row r="218" ht="15.75" customHeight="1">
      <c r="A218" s="56"/>
      <c r="C218" s="4"/>
    </row>
    <row r="219" ht="15.75" customHeight="1">
      <c r="A219" s="56"/>
      <c r="C219" s="4"/>
    </row>
    <row r="220" ht="15.75" customHeight="1">
      <c r="A220" s="56"/>
      <c r="C220" s="4"/>
    </row>
    <row r="221" ht="15.75" customHeight="1">
      <c r="A221" s="56"/>
      <c r="C221" s="4"/>
    </row>
    <row r="222" ht="15.75" customHeight="1">
      <c r="A222" s="56"/>
      <c r="C222" s="4"/>
    </row>
    <row r="223" ht="15.75" customHeight="1">
      <c r="A223" s="56"/>
      <c r="C223" s="4"/>
    </row>
    <row r="224" ht="15.75" customHeight="1">
      <c r="A224" s="56"/>
      <c r="C224" s="4"/>
    </row>
    <row r="225" ht="15.75" customHeight="1">
      <c r="A225" s="56"/>
      <c r="C225" s="4"/>
    </row>
    <row r="226" ht="15.75" customHeight="1">
      <c r="A226" s="56"/>
      <c r="C226" s="4"/>
    </row>
    <row r="227" ht="15.75" customHeight="1">
      <c r="A227" s="56"/>
      <c r="C227" s="4"/>
    </row>
    <row r="228" ht="15.75" customHeight="1">
      <c r="A228" s="56"/>
      <c r="C228" s="4"/>
    </row>
    <row r="229" ht="15.75" customHeight="1">
      <c r="A229" s="56"/>
      <c r="C229" s="4"/>
    </row>
    <row r="230" ht="15.75" customHeight="1">
      <c r="A230" s="56"/>
      <c r="C230" s="4"/>
    </row>
    <row r="231" ht="15.75" customHeight="1">
      <c r="A231" s="56"/>
      <c r="C231" s="4"/>
    </row>
    <row r="232" ht="15.75" customHeight="1">
      <c r="A232" s="56"/>
      <c r="C232" s="4"/>
    </row>
    <row r="233" ht="15.75" customHeight="1">
      <c r="A233" s="56"/>
      <c r="C233" s="4"/>
    </row>
    <row r="234" ht="15.75" customHeight="1">
      <c r="A234" s="56"/>
      <c r="C234" s="4"/>
    </row>
    <row r="235" ht="15.75" customHeight="1">
      <c r="A235" s="56"/>
      <c r="C235" s="4"/>
    </row>
    <row r="236" ht="15.75" customHeight="1">
      <c r="A236" s="56"/>
      <c r="C236" s="4"/>
    </row>
    <row r="237" ht="15.75" customHeight="1">
      <c r="A237" s="56"/>
      <c r="C237" s="4"/>
    </row>
    <row r="238" ht="15.75" customHeight="1">
      <c r="A238" s="56"/>
      <c r="C238" s="4"/>
    </row>
    <row r="239" ht="15.75" customHeight="1">
      <c r="A239" s="56"/>
      <c r="C239" s="4"/>
    </row>
    <row r="240" ht="15.75" customHeight="1">
      <c r="A240" s="56"/>
      <c r="C240" s="4"/>
    </row>
    <row r="241" ht="15.75" customHeight="1">
      <c r="A241" s="56"/>
      <c r="C241" s="4"/>
    </row>
    <row r="242" ht="15.75" customHeight="1">
      <c r="A242" s="56"/>
      <c r="C242" s="4"/>
    </row>
    <row r="243" ht="15.75" customHeight="1">
      <c r="A243" s="56"/>
      <c r="C243" s="4"/>
    </row>
    <row r="244" ht="15.75" customHeight="1">
      <c r="A244" s="56"/>
      <c r="C244" s="4"/>
    </row>
    <row r="245" ht="15.75" customHeight="1">
      <c r="A245" s="56"/>
      <c r="C245" s="4"/>
    </row>
    <row r="246" ht="15.75" customHeight="1">
      <c r="A246" s="56"/>
      <c r="C246" s="4"/>
    </row>
    <row r="247" ht="15.75" customHeight="1">
      <c r="A247" s="56"/>
      <c r="C247" s="4"/>
    </row>
    <row r="248" ht="15.75" customHeight="1">
      <c r="A248" s="56"/>
      <c r="C248" s="4"/>
    </row>
    <row r="249" ht="15.75" customHeight="1">
      <c r="A249" s="56"/>
      <c r="C249" s="4"/>
    </row>
    <row r="250" ht="15.75" customHeight="1">
      <c r="A250" s="56"/>
      <c r="C250" s="4"/>
    </row>
    <row r="251" ht="15.75" customHeight="1">
      <c r="A251" s="56"/>
      <c r="C251" s="4"/>
    </row>
    <row r="252" ht="15.75" customHeight="1">
      <c r="A252" s="56"/>
      <c r="C252" s="4"/>
    </row>
    <row r="253" ht="15.75" customHeight="1">
      <c r="A253" s="56"/>
      <c r="C253" s="4"/>
    </row>
    <row r="254" ht="15.75" customHeight="1">
      <c r="A254" s="56"/>
      <c r="C254" s="4"/>
    </row>
    <row r="255" ht="15.75" customHeight="1">
      <c r="A255" s="56"/>
      <c r="C255" s="4"/>
    </row>
    <row r="256" ht="15.75" customHeight="1">
      <c r="A256" s="56"/>
      <c r="C256" s="4"/>
    </row>
    <row r="257" ht="15.75" customHeight="1">
      <c r="A257" s="56"/>
      <c r="C257" s="4"/>
    </row>
    <row r="258" ht="15.75" customHeight="1">
      <c r="A258" s="56"/>
      <c r="C258" s="4"/>
    </row>
    <row r="259" ht="15.75" customHeight="1">
      <c r="A259" s="56"/>
      <c r="C259" s="4"/>
    </row>
    <row r="260" ht="15.75" customHeight="1">
      <c r="A260" s="56"/>
      <c r="C260" s="4"/>
    </row>
    <row r="261" ht="15.75" customHeight="1">
      <c r="A261" s="56"/>
      <c r="C261" s="4"/>
    </row>
    <row r="262" ht="15.75" customHeight="1">
      <c r="A262" s="56"/>
      <c r="C262" s="4"/>
    </row>
    <row r="263" ht="15.75" customHeight="1">
      <c r="A263" s="56"/>
      <c r="C263" s="4"/>
    </row>
    <row r="264" ht="15.75" customHeight="1">
      <c r="A264" s="56"/>
      <c r="C264" s="4"/>
    </row>
    <row r="265" ht="15.75" customHeight="1">
      <c r="A265" s="56"/>
      <c r="C265" s="4"/>
    </row>
    <row r="266" ht="15.75" customHeight="1">
      <c r="A266" s="56"/>
      <c r="C266" s="4"/>
    </row>
    <row r="267" ht="15.75" customHeight="1">
      <c r="A267" s="56"/>
      <c r="C267" s="4"/>
    </row>
    <row r="268" ht="15.75" customHeight="1">
      <c r="A268" s="56"/>
      <c r="C268" s="4"/>
    </row>
    <row r="269" ht="15.75" customHeight="1">
      <c r="A269" s="56"/>
      <c r="C269" s="4"/>
    </row>
    <row r="270" ht="15.75" customHeight="1">
      <c r="A270" s="56"/>
      <c r="C270" s="4"/>
    </row>
    <row r="271" ht="15.75" customHeight="1">
      <c r="A271" s="56"/>
      <c r="C271" s="4"/>
    </row>
    <row r="272" ht="15.75" customHeight="1">
      <c r="A272" s="56"/>
      <c r="C272" s="4"/>
    </row>
    <row r="273" ht="15.75" customHeight="1">
      <c r="A273" s="56"/>
      <c r="C273" s="4"/>
    </row>
    <row r="274" ht="15.75" customHeight="1">
      <c r="A274" s="56"/>
      <c r="C274" s="4"/>
    </row>
    <row r="275" ht="15.75" customHeight="1">
      <c r="A275" s="56"/>
      <c r="C275" s="4"/>
    </row>
    <row r="276" ht="15.75" customHeight="1">
      <c r="A276" s="56"/>
      <c r="C276" s="4"/>
    </row>
    <row r="277" ht="15.75" customHeight="1">
      <c r="A277" s="56"/>
      <c r="C277" s="4"/>
    </row>
    <row r="278" ht="15.75" customHeight="1">
      <c r="A278" s="56"/>
      <c r="C278" s="4"/>
    </row>
    <row r="279" ht="15.75" customHeight="1">
      <c r="A279" s="56"/>
      <c r="C279" s="4"/>
    </row>
    <row r="280" ht="15.75" customHeight="1">
      <c r="A280" s="56"/>
      <c r="C280" s="4"/>
    </row>
    <row r="281" ht="15.75" customHeight="1">
      <c r="A281" s="56"/>
      <c r="C281" s="4"/>
    </row>
    <row r="282" ht="15.75" customHeight="1">
      <c r="A282" s="56"/>
      <c r="C282" s="4"/>
    </row>
    <row r="283" ht="15.75" customHeight="1">
      <c r="A283" s="56"/>
      <c r="C283" s="4"/>
    </row>
    <row r="284" ht="15.75" customHeight="1">
      <c r="A284" s="56"/>
      <c r="C284" s="4"/>
    </row>
    <row r="285" ht="15.75" customHeight="1">
      <c r="A285" s="56"/>
      <c r="C285" s="4"/>
    </row>
    <row r="286" ht="15.75" customHeight="1">
      <c r="A286" s="56"/>
      <c r="C286" s="4"/>
    </row>
    <row r="287" ht="15.75" customHeight="1">
      <c r="A287" s="56"/>
      <c r="C287" s="4"/>
    </row>
    <row r="288" ht="15.75" customHeight="1">
      <c r="A288" s="56"/>
      <c r="C288" s="4"/>
    </row>
    <row r="289" ht="15.75" customHeight="1">
      <c r="A289" s="56"/>
      <c r="C289" s="4"/>
    </row>
    <row r="290" ht="15.75" customHeight="1">
      <c r="A290" s="56"/>
      <c r="C290" s="4"/>
    </row>
    <row r="291" ht="15.75" customHeight="1">
      <c r="A291" s="56"/>
      <c r="C291" s="4"/>
    </row>
    <row r="292" ht="15.75" customHeight="1">
      <c r="A292" s="56"/>
      <c r="C292" s="4"/>
    </row>
    <row r="293" ht="15.75" customHeight="1">
      <c r="A293" s="56"/>
      <c r="C293" s="4"/>
    </row>
    <row r="294" ht="15.75" customHeight="1">
      <c r="A294" s="56"/>
      <c r="C294" s="4"/>
    </row>
    <row r="295" ht="15.75" customHeight="1">
      <c r="A295" s="56"/>
      <c r="C295" s="4"/>
    </row>
    <row r="296" ht="15.75" customHeight="1">
      <c r="A296" s="56"/>
      <c r="C296" s="4"/>
    </row>
    <row r="297" ht="15.75" customHeight="1">
      <c r="A297" s="56"/>
      <c r="C297" s="4"/>
    </row>
    <row r="298" ht="15.75" customHeight="1">
      <c r="A298" s="56"/>
      <c r="C298" s="4"/>
    </row>
    <row r="299" ht="15.75" customHeight="1">
      <c r="A299" s="56"/>
      <c r="C299" s="4"/>
    </row>
    <row r="300" ht="15.75" customHeight="1">
      <c r="A300" s="56"/>
      <c r="C300" s="4"/>
    </row>
    <row r="301" ht="15.75" customHeight="1">
      <c r="A301" s="56"/>
      <c r="C301" s="4"/>
    </row>
    <row r="302" ht="15.75" customHeight="1">
      <c r="A302" s="56"/>
      <c r="C302" s="4"/>
    </row>
    <row r="303" ht="15.75" customHeight="1">
      <c r="A303" s="56"/>
      <c r="C303" s="4"/>
    </row>
    <row r="304" ht="15.75" customHeight="1">
      <c r="A304" s="56"/>
      <c r="C304" s="4"/>
    </row>
    <row r="305" ht="15.75" customHeight="1">
      <c r="A305" s="56"/>
      <c r="C305" s="4"/>
    </row>
    <row r="306" ht="15.75" customHeight="1">
      <c r="A306" s="56"/>
      <c r="C306" s="4"/>
    </row>
    <row r="307" ht="15.75" customHeight="1">
      <c r="A307" s="56"/>
      <c r="C307" s="4"/>
    </row>
    <row r="308" ht="15.75" customHeight="1">
      <c r="A308" s="56"/>
      <c r="C308" s="4"/>
    </row>
    <row r="309" ht="15.75" customHeight="1">
      <c r="A309" s="56"/>
      <c r="C309" s="4"/>
    </row>
    <row r="310" ht="15.75" customHeight="1">
      <c r="A310" s="56"/>
      <c r="C310" s="4"/>
    </row>
    <row r="311" ht="15.75" customHeight="1">
      <c r="A311" s="56"/>
      <c r="C311" s="4"/>
    </row>
    <row r="312" ht="15.75" customHeight="1">
      <c r="A312" s="56"/>
      <c r="C312" s="4"/>
    </row>
    <row r="313" ht="15.75" customHeight="1">
      <c r="A313" s="56"/>
      <c r="C313" s="4"/>
    </row>
    <row r="314" ht="15.75" customHeight="1">
      <c r="A314" s="56"/>
      <c r="C314" s="4"/>
    </row>
    <row r="315" ht="15.75" customHeight="1">
      <c r="A315" s="56"/>
      <c r="C315" s="4"/>
    </row>
    <row r="316" ht="15.75" customHeight="1">
      <c r="A316" s="56"/>
      <c r="C316" s="4"/>
    </row>
    <row r="317" ht="15.75" customHeight="1">
      <c r="A317" s="56"/>
      <c r="C317" s="4"/>
    </row>
    <row r="318" ht="15.75" customHeight="1">
      <c r="A318" s="56"/>
      <c r="C318" s="4"/>
    </row>
    <row r="319" ht="15.75" customHeight="1">
      <c r="A319" s="56"/>
      <c r="C319" s="4"/>
    </row>
    <row r="320" ht="15.75" customHeight="1">
      <c r="A320" s="56"/>
      <c r="C320" s="4"/>
    </row>
    <row r="321" ht="15.75" customHeight="1">
      <c r="A321" s="56"/>
      <c r="C321" s="4"/>
    </row>
    <row r="322" ht="15.75" customHeight="1">
      <c r="A322" s="56"/>
      <c r="C322" s="4"/>
    </row>
    <row r="323" ht="15.75" customHeight="1">
      <c r="A323" s="56"/>
      <c r="C323" s="4"/>
    </row>
    <row r="324" ht="15.75" customHeight="1">
      <c r="A324" s="56"/>
      <c r="C324" s="4"/>
    </row>
    <row r="325" ht="15.75" customHeight="1">
      <c r="A325" s="56"/>
      <c r="C325" s="4"/>
    </row>
    <row r="326" ht="15.75" customHeight="1">
      <c r="A326" s="56"/>
      <c r="C326" s="4"/>
    </row>
    <row r="327" ht="15.75" customHeight="1">
      <c r="A327" s="56"/>
      <c r="C327" s="4"/>
    </row>
    <row r="328" ht="15.75" customHeight="1">
      <c r="A328" s="56"/>
      <c r="C328" s="4"/>
    </row>
    <row r="329" ht="15.75" customHeight="1">
      <c r="A329" s="56"/>
      <c r="C329" s="4"/>
    </row>
    <row r="330" ht="15.75" customHeight="1">
      <c r="A330" s="56"/>
      <c r="C330" s="4"/>
    </row>
    <row r="331" ht="15.75" customHeight="1">
      <c r="A331" s="56"/>
      <c r="C331" s="4"/>
    </row>
    <row r="332" ht="15.75" customHeight="1">
      <c r="A332" s="56"/>
      <c r="C332" s="4"/>
    </row>
    <row r="333" ht="15.75" customHeight="1">
      <c r="A333" s="56"/>
      <c r="C333" s="4"/>
    </row>
    <row r="334" ht="15.75" customHeight="1">
      <c r="A334" s="56"/>
      <c r="C334" s="4"/>
    </row>
    <row r="335" ht="15.75" customHeight="1">
      <c r="A335" s="56"/>
      <c r="C335" s="4"/>
    </row>
    <row r="336" ht="15.75" customHeight="1">
      <c r="A336" s="56"/>
      <c r="C336" s="4"/>
    </row>
    <row r="337" ht="15.75" customHeight="1">
      <c r="A337" s="56"/>
      <c r="C337" s="4"/>
    </row>
    <row r="338" ht="15.75" customHeight="1">
      <c r="A338" s="56"/>
      <c r="C338" s="4"/>
    </row>
    <row r="339" ht="15.75" customHeight="1">
      <c r="A339" s="56"/>
      <c r="C339" s="4"/>
    </row>
    <row r="340" ht="15.75" customHeight="1">
      <c r="A340" s="56"/>
      <c r="C340" s="4"/>
    </row>
    <row r="341" ht="15.75" customHeight="1">
      <c r="A341" s="56"/>
      <c r="C341" s="4"/>
    </row>
    <row r="342" ht="15.75" customHeight="1">
      <c r="A342" s="56"/>
      <c r="C342" s="4"/>
    </row>
    <row r="343" ht="15.75" customHeight="1">
      <c r="A343" s="56"/>
      <c r="C343" s="4"/>
    </row>
    <row r="344" ht="15.75" customHeight="1">
      <c r="A344" s="56"/>
      <c r="C344" s="4"/>
    </row>
    <row r="345" ht="15.75" customHeight="1">
      <c r="A345" s="56"/>
      <c r="C345" s="4"/>
    </row>
    <row r="346" ht="15.75" customHeight="1">
      <c r="A346" s="56"/>
      <c r="C346" s="4"/>
    </row>
    <row r="347" ht="15.75" customHeight="1">
      <c r="A347" s="56"/>
      <c r="C347" s="4"/>
    </row>
    <row r="348" ht="15.75" customHeight="1">
      <c r="A348" s="56"/>
      <c r="C348" s="4"/>
    </row>
    <row r="349" ht="15.75" customHeight="1">
      <c r="A349" s="56"/>
      <c r="C349" s="4"/>
    </row>
    <row r="350" ht="15.75" customHeight="1">
      <c r="A350" s="56"/>
      <c r="C350" s="4"/>
    </row>
    <row r="351" ht="15.75" customHeight="1">
      <c r="A351" s="56"/>
      <c r="C351" s="4"/>
    </row>
    <row r="352" ht="15.75" customHeight="1">
      <c r="A352" s="56"/>
      <c r="C352" s="4"/>
    </row>
    <row r="353" ht="15.75" customHeight="1">
      <c r="A353" s="56"/>
      <c r="C353" s="4"/>
    </row>
    <row r="354" ht="15.75" customHeight="1">
      <c r="A354" s="56"/>
      <c r="C354" s="4"/>
    </row>
    <row r="355" ht="15.75" customHeight="1">
      <c r="A355" s="56"/>
      <c r="C355" s="4"/>
    </row>
    <row r="356" ht="15.75" customHeight="1">
      <c r="A356" s="56"/>
      <c r="C356" s="4"/>
    </row>
    <row r="357" ht="15.75" customHeight="1">
      <c r="A357" s="56"/>
      <c r="C357" s="4"/>
    </row>
    <row r="358" ht="15.75" customHeight="1">
      <c r="A358" s="56"/>
      <c r="C358" s="4"/>
    </row>
    <row r="359" ht="15.75" customHeight="1">
      <c r="A359" s="56"/>
      <c r="C359" s="4"/>
    </row>
    <row r="360" ht="15.75" customHeight="1">
      <c r="A360" s="56"/>
      <c r="C360" s="4"/>
    </row>
    <row r="361" ht="15.75" customHeight="1">
      <c r="A361" s="56"/>
      <c r="C361" s="4"/>
    </row>
    <row r="362" ht="15.75" customHeight="1">
      <c r="A362" s="56"/>
      <c r="C362" s="4"/>
    </row>
    <row r="363" ht="15.75" customHeight="1">
      <c r="A363" s="56"/>
      <c r="C363" s="4"/>
    </row>
    <row r="364" ht="15.75" customHeight="1">
      <c r="A364" s="56"/>
      <c r="C364" s="4"/>
    </row>
    <row r="365" ht="15.75" customHeight="1">
      <c r="A365" s="56"/>
      <c r="C365" s="4"/>
    </row>
    <row r="366" ht="15.75" customHeight="1">
      <c r="A366" s="56"/>
      <c r="C366" s="4"/>
    </row>
    <row r="367" ht="15.75" customHeight="1">
      <c r="A367" s="56"/>
      <c r="C367" s="4"/>
    </row>
    <row r="368" ht="15.75" customHeight="1">
      <c r="A368" s="56"/>
      <c r="C368" s="4"/>
    </row>
    <row r="369" ht="15.75" customHeight="1">
      <c r="A369" s="56"/>
      <c r="C369" s="4"/>
    </row>
    <row r="370" ht="15.75" customHeight="1">
      <c r="A370" s="56"/>
      <c r="C370" s="4"/>
    </row>
    <row r="371" ht="15.75" customHeight="1">
      <c r="A371" s="56"/>
      <c r="C371" s="4"/>
    </row>
    <row r="372" ht="15.75" customHeight="1">
      <c r="A372" s="56"/>
      <c r="C372" s="4"/>
    </row>
    <row r="373" ht="15.75" customHeight="1">
      <c r="A373" s="56"/>
      <c r="C373" s="4"/>
    </row>
    <row r="374" ht="15.75" customHeight="1">
      <c r="A374" s="56"/>
      <c r="C374" s="4"/>
    </row>
    <row r="375" ht="15.75" customHeight="1">
      <c r="A375" s="56"/>
      <c r="C375" s="4"/>
    </row>
    <row r="376" ht="15.75" customHeight="1">
      <c r="A376" s="56"/>
      <c r="C376" s="4"/>
    </row>
    <row r="377" ht="15.75" customHeight="1">
      <c r="A377" s="56"/>
      <c r="C377" s="4"/>
    </row>
    <row r="378" ht="15.75" customHeight="1">
      <c r="A378" s="56"/>
      <c r="C378" s="4"/>
    </row>
    <row r="379" ht="15.75" customHeight="1">
      <c r="A379" s="56"/>
      <c r="C379" s="4"/>
    </row>
    <row r="380" ht="15.75" customHeight="1">
      <c r="A380" s="56"/>
      <c r="C380" s="4"/>
    </row>
    <row r="381" ht="15.75" customHeight="1">
      <c r="A381" s="56"/>
      <c r="C381" s="4"/>
    </row>
    <row r="382" ht="15.75" customHeight="1">
      <c r="A382" s="56"/>
      <c r="C382" s="4"/>
    </row>
    <row r="383" ht="15.75" customHeight="1">
      <c r="A383" s="56"/>
      <c r="C383" s="4"/>
    </row>
    <row r="384" ht="15.75" customHeight="1">
      <c r="A384" s="56"/>
      <c r="C384" s="4"/>
    </row>
    <row r="385" ht="15.75" customHeight="1">
      <c r="A385" s="56"/>
      <c r="C385" s="4"/>
    </row>
    <row r="386" ht="15.75" customHeight="1">
      <c r="A386" s="56"/>
      <c r="C386" s="4"/>
    </row>
    <row r="387" ht="15.75" customHeight="1">
      <c r="A387" s="56"/>
      <c r="C387" s="4"/>
    </row>
    <row r="388" ht="15.75" customHeight="1">
      <c r="A388" s="56"/>
      <c r="C388" s="4"/>
    </row>
    <row r="389" ht="15.75" customHeight="1">
      <c r="A389" s="56"/>
      <c r="C389" s="4"/>
    </row>
    <row r="390" ht="15.75" customHeight="1">
      <c r="A390" s="56"/>
      <c r="C390" s="4"/>
    </row>
    <row r="391" ht="15.75" customHeight="1">
      <c r="A391" s="56"/>
      <c r="C391" s="4"/>
    </row>
    <row r="392" ht="15.75" customHeight="1">
      <c r="A392" s="56"/>
      <c r="C392" s="4"/>
    </row>
    <row r="393" ht="15.75" customHeight="1">
      <c r="A393" s="56"/>
      <c r="C393" s="4"/>
    </row>
    <row r="394" ht="15.75" customHeight="1">
      <c r="A394" s="56"/>
      <c r="C394" s="4"/>
    </row>
    <row r="395" ht="15.75" customHeight="1">
      <c r="A395" s="56"/>
      <c r="C395" s="4"/>
    </row>
    <row r="396" ht="15.75" customHeight="1">
      <c r="A396" s="56"/>
      <c r="C396" s="4"/>
    </row>
    <row r="397" ht="15.75" customHeight="1">
      <c r="A397" s="56"/>
      <c r="C397" s="4"/>
    </row>
    <row r="398" ht="15.75" customHeight="1">
      <c r="A398" s="56"/>
      <c r="C398" s="4"/>
    </row>
    <row r="399" ht="15.75" customHeight="1">
      <c r="A399" s="56"/>
      <c r="C399" s="4"/>
    </row>
    <row r="400" ht="15.75" customHeight="1">
      <c r="A400" s="56"/>
      <c r="C400" s="4"/>
    </row>
    <row r="401" ht="15.75" customHeight="1">
      <c r="A401" s="56"/>
      <c r="C401" s="4"/>
    </row>
    <row r="402" ht="15.75" customHeight="1">
      <c r="A402" s="56"/>
      <c r="C402" s="4"/>
    </row>
    <row r="403" ht="15.75" customHeight="1">
      <c r="A403" s="56"/>
      <c r="C403" s="4"/>
    </row>
    <row r="404" ht="15.75" customHeight="1">
      <c r="A404" s="56"/>
      <c r="C404" s="4"/>
    </row>
    <row r="405" ht="15.75" customHeight="1">
      <c r="A405" s="56"/>
      <c r="C405" s="4"/>
    </row>
    <row r="406" ht="15.75" customHeight="1">
      <c r="A406" s="56"/>
      <c r="C406" s="4"/>
    </row>
    <row r="407" ht="15.75" customHeight="1">
      <c r="A407" s="56"/>
      <c r="C407" s="4"/>
    </row>
    <row r="408" ht="15.75" customHeight="1">
      <c r="A408" s="56"/>
      <c r="C408" s="4"/>
    </row>
    <row r="409" ht="15.75" customHeight="1">
      <c r="A409" s="56"/>
      <c r="C409" s="4"/>
    </row>
    <row r="410" ht="15.75" customHeight="1">
      <c r="A410" s="56"/>
      <c r="C410" s="4"/>
    </row>
    <row r="411" ht="15.75" customHeight="1">
      <c r="A411" s="56"/>
      <c r="C411" s="4"/>
    </row>
    <row r="412" ht="15.75" customHeight="1">
      <c r="A412" s="56"/>
      <c r="C412" s="4"/>
    </row>
    <row r="413" ht="15.75" customHeight="1">
      <c r="A413" s="56"/>
      <c r="C413" s="4"/>
    </row>
    <row r="414" ht="15.75" customHeight="1">
      <c r="A414" s="56"/>
      <c r="C414" s="4"/>
    </row>
    <row r="415" ht="15.75" customHeight="1">
      <c r="A415" s="56"/>
      <c r="C415" s="4"/>
    </row>
    <row r="416" ht="15.75" customHeight="1">
      <c r="A416" s="56"/>
      <c r="C416" s="4"/>
    </row>
    <row r="417" ht="15.75" customHeight="1">
      <c r="A417" s="56"/>
      <c r="C417" s="4"/>
    </row>
    <row r="418" ht="15.75" customHeight="1">
      <c r="A418" s="56"/>
      <c r="C418" s="4"/>
    </row>
    <row r="419" ht="15.75" customHeight="1">
      <c r="A419" s="56"/>
      <c r="C419" s="4"/>
    </row>
    <row r="420" ht="15.75" customHeight="1">
      <c r="A420" s="56"/>
      <c r="C420" s="4"/>
    </row>
    <row r="421" ht="15.75" customHeight="1">
      <c r="A421" s="56"/>
      <c r="C421" s="4"/>
    </row>
    <row r="422" ht="15.75" customHeight="1">
      <c r="A422" s="56"/>
      <c r="C422" s="4"/>
    </row>
    <row r="423" ht="15.75" customHeight="1">
      <c r="A423" s="56"/>
      <c r="C423" s="4"/>
    </row>
    <row r="424" ht="15.75" customHeight="1">
      <c r="A424" s="56"/>
      <c r="C424" s="4"/>
    </row>
    <row r="425" ht="15.75" customHeight="1">
      <c r="A425" s="56"/>
      <c r="C425" s="4"/>
    </row>
    <row r="426" ht="15.75" customHeight="1">
      <c r="A426" s="56"/>
      <c r="C426" s="4"/>
    </row>
    <row r="427" ht="15.75" customHeight="1">
      <c r="A427" s="56"/>
      <c r="C427" s="4"/>
    </row>
    <row r="428" ht="15.75" customHeight="1">
      <c r="A428" s="56"/>
      <c r="C428" s="4"/>
    </row>
    <row r="429" ht="15.75" customHeight="1">
      <c r="A429" s="56"/>
      <c r="C429" s="4"/>
    </row>
    <row r="430" ht="15.75" customHeight="1">
      <c r="A430" s="56"/>
      <c r="C430" s="4"/>
    </row>
    <row r="431" ht="15.75" customHeight="1">
      <c r="A431" s="56"/>
      <c r="C431" s="4"/>
    </row>
    <row r="432" ht="15.75" customHeight="1">
      <c r="A432" s="56"/>
      <c r="C432" s="4"/>
    </row>
    <row r="433" ht="15.75" customHeight="1">
      <c r="A433" s="56"/>
      <c r="C433" s="4"/>
    </row>
    <row r="434" ht="15.75" customHeight="1">
      <c r="A434" s="56"/>
      <c r="C434" s="4"/>
    </row>
    <row r="435" ht="15.75" customHeight="1">
      <c r="A435" s="56"/>
      <c r="C435" s="4"/>
    </row>
    <row r="436" ht="15.75" customHeight="1">
      <c r="A436" s="56"/>
      <c r="C436" s="4"/>
    </row>
    <row r="437" ht="15.75" customHeight="1">
      <c r="A437" s="56"/>
      <c r="C437" s="4"/>
    </row>
    <row r="438" ht="15.75" customHeight="1">
      <c r="A438" s="56"/>
      <c r="C438" s="4"/>
    </row>
    <row r="439" ht="15.75" customHeight="1">
      <c r="A439" s="56"/>
      <c r="C439" s="4"/>
    </row>
    <row r="440" ht="15.75" customHeight="1">
      <c r="A440" s="56"/>
      <c r="C440" s="4"/>
    </row>
    <row r="441" ht="15.75" customHeight="1">
      <c r="A441" s="56"/>
      <c r="C441" s="4"/>
    </row>
    <row r="442" ht="15.75" customHeight="1">
      <c r="A442" s="56"/>
      <c r="C442" s="4"/>
    </row>
    <row r="443" ht="15.75" customHeight="1">
      <c r="A443" s="56"/>
      <c r="C443" s="4"/>
    </row>
    <row r="444" ht="15.75" customHeight="1">
      <c r="A444" s="56"/>
      <c r="C444" s="4"/>
    </row>
    <row r="445" ht="15.75" customHeight="1">
      <c r="A445" s="56"/>
      <c r="C445" s="4"/>
    </row>
    <row r="446" ht="15.75" customHeight="1">
      <c r="A446" s="56"/>
      <c r="C446" s="4"/>
    </row>
    <row r="447" ht="15.75" customHeight="1">
      <c r="A447" s="56"/>
      <c r="C447" s="4"/>
    </row>
    <row r="448" ht="15.75" customHeight="1">
      <c r="A448" s="56"/>
      <c r="C448" s="4"/>
    </row>
    <row r="449" ht="15.75" customHeight="1">
      <c r="A449" s="56"/>
      <c r="C449" s="4"/>
    </row>
    <row r="450" ht="15.75" customHeight="1">
      <c r="A450" s="56"/>
      <c r="C450" s="4"/>
    </row>
    <row r="451" ht="15.75" customHeight="1">
      <c r="A451" s="56"/>
      <c r="C451" s="4"/>
    </row>
    <row r="452" ht="15.75" customHeight="1">
      <c r="A452" s="56"/>
      <c r="C452" s="4"/>
    </row>
    <row r="453" ht="15.75" customHeight="1">
      <c r="A453" s="56"/>
      <c r="C453" s="4"/>
    </row>
    <row r="454" ht="15.75" customHeight="1">
      <c r="A454" s="56"/>
      <c r="C454" s="4"/>
    </row>
    <row r="455" ht="15.75" customHeight="1">
      <c r="A455" s="56"/>
      <c r="C455" s="4"/>
    </row>
    <row r="456" ht="15.75" customHeight="1">
      <c r="A456" s="56"/>
      <c r="C456" s="4"/>
    </row>
    <row r="457" ht="15.75" customHeight="1">
      <c r="A457" s="56"/>
      <c r="C457" s="4"/>
    </row>
    <row r="458" ht="15.75" customHeight="1">
      <c r="A458" s="56"/>
      <c r="C458" s="4"/>
    </row>
    <row r="459" ht="15.75" customHeight="1">
      <c r="A459" s="56"/>
      <c r="C459" s="4"/>
    </row>
    <row r="460" ht="15.75" customHeight="1">
      <c r="A460" s="56"/>
      <c r="C460" s="4"/>
    </row>
    <row r="461" ht="15.75" customHeight="1">
      <c r="A461" s="56"/>
      <c r="C461" s="4"/>
    </row>
    <row r="462" ht="15.75" customHeight="1">
      <c r="A462" s="56"/>
      <c r="C462" s="4"/>
    </row>
    <row r="463" ht="15.75" customHeight="1">
      <c r="A463" s="56"/>
      <c r="C463" s="4"/>
    </row>
    <row r="464" ht="15.75" customHeight="1">
      <c r="A464" s="56"/>
      <c r="C464" s="4"/>
    </row>
    <row r="465" ht="15.75" customHeight="1">
      <c r="A465" s="56"/>
      <c r="C465" s="4"/>
    </row>
    <row r="466" ht="15.75" customHeight="1">
      <c r="A466" s="56"/>
      <c r="C466" s="4"/>
    </row>
    <row r="467" ht="15.75" customHeight="1">
      <c r="A467" s="56"/>
      <c r="C467" s="4"/>
    </row>
    <row r="468" ht="15.75" customHeight="1">
      <c r="A468" s="56"/>
      <c r="C468" s="4"/>
    </row>
    <row r="469" ht="15.75" customHeight="1">
      <c r="A469" s="56"/>
      <c r="C469" s="4"/>
    </row>
    <row r="470" ht="15.75" customHeight="1">
      <c r="A470" s="56"/>
      <c r="C470" s="4"/>
    </row>
    <row r="471" ht="15.75" customHeight="1">
      <c r="A471" s="56"/>
      <c r="C471" s="4"/>
    </row>
    <row r="472" ht="15.75" customHeight="1">
      <c r="A472" s="56"/>
      <c r="C472" s="4"/>
    </row>
    <row r="473" ht="15.75" customHeight="1">
      <c r="A473" s="56"/>
      <c r="C473" s="4"/>
    </row>
    <row r="474" ht="15.75" customHeight="1">
      <c r="A474" s="56"/>
      <c r="C474" s="4"/>
    </row>
    <row r="475" ht="15.75" customHeight="1">
      <c r="A475" s="56"/>
      <c r="C475" s="4"/>
    </row>
    <row r="476" ht="15.75" customHeight="1">
      <c r="A476" s="56"/>
      <c r="C476" s="4"/>
    </row>
    <row r="477" ht="15.75" customHeight="1">
      <c r="A477" s="56"/>
      <c r="C477" s="4"/>
    </row>
    <row r="478" ht="15.75" customHeight="1">
      <c r="A478" s="56"/>
      <c r="C478" s="4"/>
    </row>
    <row r="479" ht="15.75" customHeight="1">
      <c r="A479" s="56"/>
      <c r="C479" s="4"/>
    </row>
    <row r="480" ht="15.75" customHeight="1">
      <c r="A480" s="56"/>
      <c r="C480" s="4"/>
    </row>
    <row r="481" ht="15.75" customHeight="1">
      <c r="A481" s="56"/>
      <c r="C481" s="4"/>
    </row>
    <row r="482" ht="15.75" customHeight="1">
      <c r="A482" s="56"/>
      <c r="C482" s="4"/>
    </row>
    <row r="483" ht="15.75" customHeight="1">
      <c r="A483" s="56"/>
      <c r="C483" s="4"/>
    </row>
    <row r="484" ht="15.75" customHeight="1">
      <c r="A484" s="56"/>
      <c r="C484" s="4"/>
    </row>
    <row r="485" ht="15.75" customHeight="1">
      <c r="A485" s="56"/>
      <c r="C485" s="4"/>
    </row>
    <row r="486" ht="15.75" customHeight="1">
      <c r="A486" s="56"/>
      <c r="C486" s="4"/>
    </row>
    <row r="487" ht="15.75" customHeight="1">
      <c r="A487" s="56"/>
      <c r="C487" s="4"/>
    </row>
    <row r="488" ht="15.75" customHeight="1">
      <c r="A488" s="56"/>
      <c r="C488" s="4"/>
    </row>
    <row r="489" ht="15.75" customHeight="1">
      <c r="A489" s="56"/>
      <c r="C489" s="4"/>
    </row>
    <row r="490" ht="15.75" customHeight="1">
      <c r="A490" s="56"/>
      <c r="C490" s="4"/>
    </row>
    <row r="491" ht="15.75" customHeight="1">
      <c r="A491" s="56"/>
      <c r="C491" s="4"/>
    </row>
    <row r="492" ht="15.75" customHeight="1">
      <c r="A492" s="56"/>
      <c r="C492" s="4"/>
    </row>
    <row r="493" ht="15.75" customHeight="1">
      <c r="A493" s="56"/>
      <c r="C493" s="4"/>
    </row>
    <row r="494" ht="15.75" customHeight="1">
      <c r="A494" s="56"/>
      <c r="C494" s="4"/>
    </row>
    <row r="495" ht="15.75" customHeight="1">
      <c r="A495" s="56"/>
      <c r="C495" s="4"/>
    </row>
    <row r="496" ht="15.75" customHeight="1">
      <c r="A496" s="56"/>
      <c r="C496" s="4"/>
    </row>
    <row r="497" ht="15.75" customHeight="1">
      <c r="A497" s="56"/>
      <c r="C497" s="4"/>
    </row>
    <row r="498" ht="15.75" customHeight="1">
      <c r="A498" s="56"/>
      <c r="C498" s="4"/>
    </row>
    <row r="499" ht="15.75" customHeight="1">
      <c r="A499" s="56"/>
      <c r="C499" s="4"/>
    </row>
    <row r="500" ht="15.75" customHeight="1">
      <c r="A500" s="56"/>
      <c r="C500" s="4"/>
    </row>
    <row r="501" ht="15.75" customHeight="1">
      <c r="A501" s="56"/>
      <c r="C501" s="4"/>
    </row>
    <row r="502" ht="15.75" customHeight="1">
      <c r="A502" s="56"/>
      <c r="C502" s="4"/>
    </row>
    <row r="503" ht="15.75" customHeight="1">
      <c r="A503" s="56"/>
      <c r="C503" s="4"/>
    </row>
    <row r="504" ht="15.75" customHeight="1">
      <c r="A504" s="56"/>
      <c r="C504" s="4"/>
    </row>
    <row r="505" ht="15.75" customHeight="1">
      <c r="A505" s="56"/>
      <c r="C505" s="4"/>
    </row>
    <row r="506" ht="15.75" customHeight="1">
      <c r="A506" s="56"/>
      <c r="C506" s="4"/>
    </row>
    <row r="507" ht="15.75" customHeight="1">
      <c r="A507" s="56"/>
      <c r="C507" s="4"/>
    </row>
    <row r="508" ht="15.75" customHeight="1">
      <c r="A508" s="56"/>
      <c r="C508" s="4"/>
    </row>
    <row r="509" ht="15.75" customHeight="1">
      <c r="A509" s="56"/>
      <c r="C509" s="4"/>
    </row>
    <row r="510" ht="15.75" customHeight="1">
      <c r="A510" s="56"/>
      <c r="C510" s="4"/>
    </row>
    <row r="511" ht="15.75" customHeight="1">
      <c r="A511" s="56"/>
      <c r="C511" s="4"/>
    </row>
    <row r="512" ht="15.75" customHeight="1">
      <c r="A512" s="56"/>
      <c r="C512" s="4"/>
    </row>
    <row r="513" ht="15.75" customHeight="1">
      <c r="A513" s="56"/>
      <c r="C513" s="4"/>
    </row>
    <row r="514" ht="15.75" customHeight="1">
      <c r="A514" s="56"/>
      <c r="C514" s="4"/>
    </row>
    <row r="515" ht="15.75" customHeight="1">
      <c r="A515" s="56"/>
      <c r="C515" s="4"/>
    </row>
    <row r="516" ht="15.75" customHeight="1">
      <c r="A516" s="56"/>
      <c r="C516" s="4"/>
    </row>
    <row r="517" ht="15.75" customHeight="1">
      <c r="A517" s="56"/>
      <c r="C517" s="4"/>
    </row>
    <row r="518" ht="15.75" customHeight="1">
      <c r="A518" s="56"/>
      <c r="C518" s="4"/>
    </row>
    <row r="519" ht="15.75" customHeight="1">
      <c r="A519" s="56"/>
      <c r="C519" s="4"/>
    </row>
    <row r="520" ht="15.75" customHeight="1">
      <c r="A520" s="56"/>
      <c r="C520" s="4"/>
    </row>
    <row r="521" ht="15.75" customHeight="1">
      <c r="A521" s="56"/>
      <c r="C521" s="4"/>
    </row>
    <row r="522" ht="15.75" customHeight="1">
      <c r="A522" s="56"/>
      <c r="C522" s="4"/>
    </row>
    <row r="523" ht="15.75" customHeight="1">
      <c r="A523" s="56"/>
      <c r="C523" s="4"/>
    </row>
    <row r="524" ht="15.75" customHeight="1">
      <c r="A524" s="56"/>
      <c r="C524" s="4"/>
    </row>
    <row r="525" ht="15.75" customHeight="1">
      <c r="A525" s="56"/>
      <c r="C525" s="4"/>
    </row>
    <row r="526" ht="15.75" customHeight="1">
      <c r="A526" s="56"/>
      <c r="C526" s="4"/>
    </row>
    <row r="527" ht="15.75" customHeight="1">
      <c r="A527" s="56"/>
      <c r="C527" s="4"/>
    </row>
    <row r="528" ht="15.75" customHeight="1">
      <c r="A528" s="56"/>
      <c r="C528" s="4"/>
    </row>
    <row r="529" ht="15.75" customHeight="1">
      <c r="A529" s="56"/>
      <c r="C529" s="4"/>
    </row>
    <row r="530" ht="15.75" customHeight="1">
      <c r="A530" s="56"/>
      <c r="C530" s="4"/>
    </row>
    <row r="531" ht="15.75" customHeight="1">
      <c r="A531" s="56"/>
      <c r="C531" s="4"/>
    </row>
    <row r="532" ht="15.75" customHeight="1">
      <c r="A532" s="56"/>
      <c r="C532" s="4"/>
    </row>
    <row r="533" ht="15.75" customHeight="1">
      <c r="A533" s="56"/>
      <c r="C533" s="4"/>
    </row>
    <row r="534" ht="15.75" customHeight="1">
      <c r="A534" s="56"/>
      <c r="C534" s="4"/>
    </row>
    <row r="535" ht="15.75" customHeight="1">
      <c r="A535" s="56"/>
      <c r="C535" s="4"/>
    </row>
    <row r="536" ht="15.75" customHeight="1">
      <c r="A536" s="56"/>
      <c r="C536" s="4"/>
    </row>
    <row r="537" ht="15.75" customHeight="1">
      <c r="A537" s="56"/>
      <c r="C537" s="4"/>
    </row>
    <row r="538" ht="15.75" customHeight="1">
      <c r="A538" s="56"/>
      <c r="C538" s="4"/>
    </row>
    <row r="539" ht="15.75" customHeight="1">
      <c r="A539" s="56"/>
      <c r="C539" s="4"/>
    </row>
    <row r="540" ht="15.75" customHeight="1">
      <c r="A540" s="56"/>
      <c r="C540" s="4"/>
    </row>
    <row r="541" ht="15.75" customHeight="1">
      <c r="A541" s="56"/>
      <c r="C541" s="4"/>
    </row>
    <row r="542" ht="15.75" customHeight="1">
      <c r="A542" s="56"/>
      <c r="C542" s="4"/>
    </row>
    <row r="543" ht="15.75" customHeight="1">
      <c r="A543" s="56"/>
      <c r="C543" s="4"/>
    </row>
    <row r="544" ht="15.75" customHeight="1">
      <c r="A544" s="56"/>
      <c r="C544" s="4"/>
    </row>
    <row r="545" ht="15.75" customHeight="1">
      <c r="A545" s="56"/>
      <c r="C545" s="4"/>
    </row>
    <row r="546" ht="15.75" customHeight="1">
      <c r="A546" s="56"/>
      <c r="C546" s="4"/>
    </row>
    <row r="547" ht="15.75" customHeight="1">
      <c r="A547" s="56"/>
      <c r="C547" s="4"/>
    </row>
    <row r="548" ht="15.75" customHeight="1">
      <c r="A548" s="56"/>
      <c r="C548" s="4"/>
    </row>
    <row r="549" ht="15.75" customHeight="1">
      <c r="A549" s="56"/>
      <c r="C549" s="4"/>
    </row>
    <row r="550" ht="15.75" customHeight="1">
      <c r="A550" s="56"/>
      <c r="C550" s="4"/>
    </row>
    <row r="551" ht="15.75" customHeight="1">
      <c r="A551" s="56"/>
      <c r="C551" s="4"/>
    </row>
    <row r="552" ht="15.75" customHeight="1">
      <c r="A552" s="56"/>
      <c r="C552" s="4"/>
    </row>
    <row r="553" ht="15.75" customHeight="1">
      <c r="A553" s="56"/>
      <c r="C553" s="4"/>
    </row>
    <row r="554" ht="15.75" customHeight="1">
      <c r="A554" s="56"/>
      <c r="C554" s="4"/>
    </row>
    <row r="555" ht="15.75" customHeight="1">
      <c r="A555" s="56"/>
      <c r="C555" s="4"/>
    </row>
    <row r="556" ht="15.75" customHeight="1">
      <c r="A556" s="56"/>
      <c r="C556" s="4"/>
    </row>
    <row r="557" ht="15.75" customHeight="1">
      <c r="A557" s="56"/>
      <c r="C557" s="4"/>
    </row>
    <row r="558" ht="15.75" customHeight="1">
      <c r="A558" s="56"/>
      <c r="C558" s="4"/>
    </row>
    <row r="559" ht="15.75" customHeight="1">
      <c r="A559" s="56"/>
      <c r="C559" s="4"/>
    </row>
    <row r="560" ht="15.75" customHeight="1">
      <c r="A560" s="56"/>
      <c r="C560" s="4"/>
    </row>
    <row r="561" ht="15.75" customHeight="1">
      <c r="A561" s="56"/>
      <c r="C561" s="4"/>
    </row>
    <row r="562" ht="15.75" customHeight="1">
      <c r="A562" s="56"/>
      <c r="C562" s="4"/>
    </row>
    <row r="563" ht="15.75" customHeight="1">
      <c r="A563" s="56"/>
      <c r="C563" s="4"/>
    </row>
    <row r="564" ht="15.75" customHeight="1">
      <c r="A564" s="56"/>
      <c r="C564" s="4"/>
    </row>
    <row r="565" ht="15.75" customHeight="1">
      <c r="A565" s="56"/>
      <c r="C565" s="4"/>
    </row>
    <row r="566" ht="15.75" customHeight="1">
      <c r="A566" s="56"/>
      <c r="C566" s="4"/>
    </row>
    <row r="567" ht="15.75" customHeight="1">
      <c r="A567" s="56"/>
      <c r="C567" s="4"/>
    </row>
    <row r="568" ht="15.75" customHeight="1">
      <c r="A568" s="56"/>
      <c r="C568" s="4"/>
    </row>
    <row r="569" ht="15.75" customHeight="1">
      <c r="A569" s="56"/>
      <c r="C569" s="4"/>
    </row>
    <row r="570" ht="15.75" customHeight="1">
      <c r="A570" s="56"/>
      <c r="C570" s="4"/>
    </row>
    <row r="571" ht="15.75" customHeight="1">
      <c r="A571" s="56"/>
      <c r="C571" s="4"/>
    </row>
    <row r="572" ht="15.75" customHeight="1">
      <c r="A572" s="56"/>
      <c r="C572" s="4"/>
    </row>
    <row r="573" ht="15.75" customHeight="1">
      <c r="A573" s="56"/>
      <c r="C573" s="4"/>
    </row>
    <row r="574" ht="15.75" customHeight="1">
      <c r="A574" s="56"/>
      <c r="C574" s="4"/>
    </row>
    <row r="575" ht="15.75" customHeight="1">
      <c r="A575" s="56"/>
      <c r="C575" s="4"/>
    </row>
    <row r="576" ht="15.75" customHeight="1">
      <c r="A576" s="56"/>
      <c r="C576" s="4"/>
    </row>
    <row r="577" ht="15.75" customHeight="1">
      <c r="A577" s="56"/>
      <c r="C577" s="4"/>
    </row>
    <row r="578" ht="15.75" customHeight="1">
      <c r="A578" s="56"/>
      <c r="C578" s="4"/>
    </row>
    <row r="579" ht="15.75" customHeight="1">
      <c r="A579" s="56"/>
      <c r="C579" s="4"/>
    </row>
    <row r="580" ht="15.75" customHeight="1">
      <c r="A580" s="56"/>
      <c r="C580" s="4"/>
    </row>
    <row r="581" ht="15.75" customHeight="1">
      <c r="A581" s="56"/>
      <c r="C581" s="4"/>
    </row>
    <row r="582" ht="15.75" customHeight="1">
      <c r="A582" s="56"/>
      <c r="C582" s="4"/>
    </row>
    <row r="583" ht="15.75" customHeight="1">
      <c r="A583" s="56"/>
      <c r="C583" s="4"/>
    </row>
    <row r="584" ht="15.75" customHeight="1">
      <c r="A584" s="56"/>
      <c r="C584" s="4"/>
    </row>
    <row r="585" ht="15.75" customHeight="1">
      <c r="A585" s="56"/>
      <c r="C585" s="4"/>
    </row>
    <row r="586" ht="15.75" customHeight="1">
      <c r="A586" s="56"/>
      <c r="C586" s="4"/>
    </row>
    <row r="587" ht="15.75" customHeight="1">
      <c r="A587" s="56"/>
      <c r="C587" s="4"/>
    </row>
    <row r="588" ht="15.75" customHeight="1">
      <c r="A588" s="56"/>
      <c r="C588" s="4"/>
    </row>
    <row r="589" ht="15.75" customHeight="1">
      <c r="A589" s="56"/>
      <c r="C589" s="4"/>
    </row>
    <row r="590" ht="15.75" customHeight="1">
      <c r="A590" s="56"/>
      <c r="C590" s="4"/>
    </row>
    <row r="591" ht="15.75" customHeight="1">
      <c r="A591" s="56"/>
      <c r="C591" s="4"/>
    </row>
    <row r="592" ht="15.75" customHeight="1">
      <c r="A592" s="56"/>
      <c r="C592" s="4"/>
    </row>
    <row r="593" ht="15.75" customHeight="1">
      <c r="A593" s="56"/>
      <c r="C593" s="4"/>
    </row>
    <row r="594" ht="15.75" customHeight="1">
      <c r="A594" s="56"/>
      <c r="C594" s="4"/>
    </row>
    <row r="595" ht="15.75" customHeight="1">
      <c r="A595" s="56"/>
      <c r="C595" s="4"/>
    </row>
    <row r="596" ht="15.75" customHeight="1">
      <c r="A596" s="56"/>
      <c r="C596" s="4"/>
    </row>
    <row r="597" ht="15.75" customHeight="1">
      <c r="A597" s="56"/>
      <c r="C597" s="4"/>
    </row>
    <row r="598" ht="15.75" customHeight="1">
      <c r="A598" s="56"/>
      <c r="C598" s="4"/>
    </row>
    <row r="599" ht="15.75" customHeight="1">
      <c r="A599" s="56"/>
      <c r="C599" s="4"/>
    </row>
    <row r="600" ht="15.75" customHeight="1">
      <c r="A600" s="56"/>
      <c r="C600" s="4"/>
    </row>
    <row r="601" ht="15.75" customHeight="1">
      <c r="A601" s="56"/>
      <c r="C601" s="4"/>
    </row>
    <row r="602" ht="15.75" customHeight="1">
      <c r="A602" s="56"/>
      <c r="C602" s="4"/>
    </row>
    <row r="603" ht="15.75" customHeight="1">
      <c r="A603" s="56"/>
      <c r="C603" s="4"/>
    </row>
    <row r="604" ht="15.75" customHeight="1">
      <c r="A604" s="56"/>
      <c r="C604" s="4"/>
    </row>
    <row r="605" ht="15.75" customHeight="1">
      <c r="A605" s="56"/>
      <c r="C605" s="4"/>
    </row>
    <row r="606" ht="15.75" customHeight="1">
      <c r="A606" s="56"/>
      <c r="C606" s="4"/>
    </row>
    <row r="607" ht="15.75" customHeight="1">
      <c r="A607" s="56"/>
      <c r="C607" s="4"/>
    </row>
    <row r="608" ht="15.75" customHeight="1">
      <c r="A608" s="56"/>
      <c r="C608" s="4"/>
    </row>
    <row r="609" ht="15.75" customHeight="1">
      <c r="A609" s="56"/>
      <c r="C609" s="4"/>
    </row>
    <row r="610" ht="15.75" customHeight="1">
      <c r="A610" s="56"/>
      <c r="C610" s="4"/>
    </row>
    <row r="611" ht="15.75" customHeight="1">
      <c r="A611" s="56"/>
      <c r="C611" s="4"/>
    </row>
    <row r="612" ht="15.75" customHeight="1">
      <c r="A612" s="56"/>
      <c r="C612" s="4"/>
    </row>
    <row r="613" ht="15.75" customHeight="1">
      <c r="A613" s="56"/>
      <c r="C613" s="4"/>
    </row>
    <row r="614" ht="15.75" customHeight="1">
      <c r="A614" s="56"/>
      <c r="C614" s="4"/>
    </row>
    <row r="615" ht="15.75" customHeight="1">
      <c r="A615" s="56"/>
      <c r="C615" s="4"/>
    </row>
    <row r="616" ht="15.75" customHeight="1">
      <c r="A616" s="56"/>
      <c r="C616" s="4"/>
    </row>
    <row r="617" ht="15.75" customHeight="1">
      <c r="A617" s="56"/>
      <c r="C617" s="4"/>
    </row>
    <row r="618" ht="15.75" customHeight="1">
      <c r="A618" s="56"/>
      <c r="C618" s="4"/>
    </row>
    <row r="619" ht="15.75" customHeight="1">
      <c r="A619" s="56"/>
      <c r="C619" s="4"/>
    </row>
    <row r="620" ht="15.75" customHeight="1">
      <c r="A620" s="56"/>
      <c r="C620" s="4"/>
    </row>
    <row r="621" ht="15.75" customHeight="1">
      <c r="A621" s="56"/>
      <c r="C621" s="4"/>
    </row>
    <row r="622" ht="15.75" customHeight="1">
      <c r="A622" s="56"/>
      <c r="C622" s="4"/>
    </row>
    <row r="623" ht="15.75" customHeight="1">
      <c r="A623" s="56"/>
      <c r="C623" s="4"/>
    </row>
    <row r="624" ht="15.75" customHeight="1">
      <c r="A624" s="56"/>
      <c r="C624" s="4"/>
    </row>
    <row r="625" ht="15.75" customHeight="1">
      <c r="A625" s="56"/>
      <c r="C625" s="4"/>
    </row>
    <row r="626" ht="15.75" customHeight="1">
      <c r="A626" s="56"/>
      <c r="C626" s="4"/>
    </row>
    <row r="627" ht="15.75" customHeight="1">
      <c r="A627" s="56"/>
      <c r="C627" s="4"/>
    </row>
    <row r="628" ht="15.75" customHeight="1">
      <c r="A628" s="56"/>
      <c r="C628" s="4"/>
    </row>
    <row r="629" ht="15.75" customHeight="1">
      <c r="A629" s="56"/>
      <c r="C629" s="4"/>
    </row>
    <row r="630" ht="15.75" customHeight="1">
      <c r="A630" s="56"/>
      <c r="C630" s="4"/>
    </row>
    <row r="631" ht="15.75" customHeight="1">
      <c r="A631" s="56"/>
      <c r="C631" s="4"/>
    </row>
    <row r="632" ht="15.75" customHeight="1">
      <c r="A632" s="56"/>
      <c r="C632" s="4"/>
    </row>
    <row r="633" ht="15.75" customHeight="1">
      <c r="A633" s="56"/>
      <c r="C633" s="4"/>
    </row>
    <row r="634" ht="15.75" customHeight="1">
      <c r="A634" s="56"/>
      <c r="C634" s="4"/>
    </row>
    <row r="635" ht="15.75" customHeight="1">
      <c r="A635" s="56"/>
      <c r="C635" s="4"/>
    </row>
    <row r="636" ht="15.75" customHeight="1">
      <c r="A636" s="56"/>
      <c r="C636" s="4"/>
    </row>
    <row r="637" ht="15.75" customHeight="1">
      <c r="A637" s="56"/>
      <c r="C637" s="4"/>
    </row>
    <row r="638" ht="15.75" customHeight="1">
      <c r="A638" s="56"/>
      <c r="C638" s="4"/>
    </row>
    <row r="639" ht="15.75" customHeight="1">
      <c r="A639" s="56"/>
      <c r="C639" s="4"/>
    </row>
    <row r="640" ht="15.75" customHeight="1">
      <c r="A640" s="56"/>
      <c r="C640" s="4"/>
    </row>
    <row r="641" ht="15.75" customHeight="1">
      <c r="A641" s="56"/>
      <c r="C641" s="4"/>
    </row>
    <row r="642" ht="15.75" customHeight="1">
      <c r="A642" s="56"/>
      <c r="C642" s="4"/>
    </row>
    <row r="643" ht="15.75" customHeight="1">
      <c r="A643" s="56"/>
      <c r="C643" s="4"/>
    </row>
    <row r="644" ht="15.75" customHeight="1">
      <c r="A644" s="56"/>
      <c r="C644" s="4"/>
    </row>
    <row r="645" ht="15.75" customHeight="1">
      <c r="A645" s="56"/>
      <c r="C645" s="4"/>
    </row>
    <row r="646" ht="15.75" customHeight="1">
      <c r="A646" s="56"/>
      <c r="C646" s="4"/>
    </row>
    <row r="647" ht="15.75" customHeight="1">
      <c r="A647" s="56"/>
      <c r="C647" s="4"/>
    </row>
    <row r="648" ht="15.75" customHeight="1">
      <c r="A648" s="56"/>
      <c r="C648" s="4"/>
    </row>
    <row r="649" ht="15.75" customHeight="1">
      <c r="A649" s="56"/>
      <c r="C649" s="4"/>
    </row>
    <row r="650" ht="15.75" customHeight="1">
      <c r="A650" s="56"/>
      <c r="C650" s="4"/>
    </row>
    <row r="651" ht="15.75" customHeight="1">
      <c r="A651" s="56"/>
      <c r="C651" s="4"/>
    </row>
    <row r="652" ht="15.75" customHeight="1">
      <c r="A652" s="56"/>
      <c r="C652" s="4"/>
    </row>
    <row r="653" ht="15.75" customHeight="1">
      <c r="A653" s="56"/>
      <c r="C653" s="4"/>
    </row>
    <row r="654" ht="15.75" customHeight="1">
      <c r="A654" s="56"/>
      <c r="C654" s="4"/>
    </row>
    <row r="655" ht="15.75" customHeight="1">
      <c r="A655" s="56"/>
      <c r="C655" s="4"/>
    </row>
    <row r="656" ht="15.75" customHeight="1">
      <c r="A656" s="56"/>
      <c r="C656" s="4"/>
    </row>
    <row r="657" ht="15.75" customHeight="1">
      <c r="A657" s="56"/>
      <c r="C657" s="4"/>
    </row>
    <row r="658" ht="15.75" customHeight="1">
      <c r="A658" s="56"/>
      <c r="C658" s="4"/>
    </row>
    <row r="659" ht="15.75" customHeight="1">
      <c r="A659" s="56"/>
      <c r="C659" s="4"/>
    </row>
    <row r="660" ht="15.75" customHeight="1">
      <c r="A660" s="56"/>
      <c r="C660" s="4"/>
    </row>
    <row r="661" ht="15.75" customHeight="1">
      <c r="A661" s="56"/>
      <c r="C661" s="4"/>
    </row>
    <row r="662" ht="15.75" customHeight="1">
      <c r="A662" s="56"/>
      <c r="C662" s="4"/>
    </row>
    <row r="663" ht="15.75" customHeight="1">
      <c r="A663" s="56"/>
      <c r="C663" s="4"/>
    </row>
    <row r="664" ht="15.75" customHeight="1">
      <c r="A664" s="56"/>
      <c r="C664" s="4"/>
    </row>
    <row r="665" ht="15.75" customHeight="1">
      <c r="A665" s="56"/>
      <c r="C665" s="4"/>
    </row>
    <row r="666" ht="15.75" customHeight="1">
      <c r="A666" s="56"/>
      <c r="C666" s="4"/>
    </row>
    <row r="667" ht="15.75" customHeight="1">
      <c r="A667" s="56"/>
      <c r="C667" s="4"/>
    </row>
    <row r="668" ht="15.75" customHeight="1">
      <c r="A668" s="56"/>
      <c r="C668" s="4"/>
    </row>
    <row r="669" ht="15.75" customHeight="1">
      <c r="A669" s="56"/>
      <c r="C669" s="4"/>
    </row>
    <row r="670" ht="15.75" customHeight="1">
      <c r="A670" s="56"/>
      <c r="C670" s="4"/>
    </row>
    <row r="671" ht="15.75" customHeight="1">
      <c r="A671" s="56"/>
      <c r="C671" s="4"/>
    </row>
    <row r="672" ht="15.75" customHeight="1">
      <c r="A672" s="56"/>
      <c r="C672" s="4"/>
    </row>
    <row r="673" ht="15.75" customHeight="1">
      <c r="A673" s="56"/>
      <c r="C673" s="4"/>
    </row>
    <row r="674" ht="15.75" customHeight="1">
      <c r="A674" s="56"/>
      <c r="C674" s="4"/>
    </row>
    <row r="675" ht="15.75" customHeight="1">
      <c r="A675" s="56"/>
      <c r="C675" s="4"/>
    </row>
    <row r="676" ht="15.75" customHeight="1">
      <c r="A676" s="56"/>
      <c r="C676" s="4"/>
    </row>
    <row r="677" ht="15.75" customHeight="1">
      <c r="A677" s="56"/>
      <c r="C677" s="4"/>
    </row>
    <row r="678" ht="15.75" customHeight="1">
      <c r="A678" s="56"/>
      <c r="C678" s="4"/>
    </row>
    <row r="679" ht="15.75" customHeight="1">
      <c r="A679" s="56"/>
      <c r="C679" s="4"/>
    </row>
    <row r="680" ht="15.75" customHeight="1">
      <c r="A680" s="56"/>
      <c r="C680" s="4"/>
    </row>
    <row r="681" ht="15.75" customHeight="1">
      <c r="A681" s="56"/>
      <c r="C681" s="4"/>
    </row>
    <row r="682" ht="15.75" customHeight="1">
      <c r="A682" s="56"/>
      <c r="C682" s="4"/>
    </row>
    <row r="683" ht="15.75" customHeight="1">
      <c r="A683" s="56"/>
      <c r="C683" s="4"/>
    </row>
    <row r="684" ht="15.75" customHeight="1">
      <c r="A684" s="56"/>
      <c r="C684" s="4"/>
    </row>
    <row r="685" ht="15.75" customHeight="1">
      <c r="A685" s="56"/>
      <c r="C685" s="4"/>
    </row>
    <row r="686" ht="15.75" customHeight="1">
      <c r="A686" s="56"/>
      <c r="C686" s="4"/>
    </row>
    <row r="687" ht="15.75" customHeight="1">
      <c r="A687" s="56"/>
      <c r="C687" s="4"/>
    </row>
    <row r="688" ht="15.75" customHeight="1">
      <c r="A688" s="56"/>
      <c r="C688" s="4"/>
    </row>
    <row r="689" ht="15.75" customHeight="1">
      <c r="A689" s="56"/>
      <c r="C689" s="4"/>
    </row>
    <row r="690" ht="15.75" customHeight="1">
      <c r="A690" s="56"/>
      <c r="C690" s="4"/>
    </row>
    <row r="691" ht="15.75" customHeight="1">
      <c r="A691" s="56"/>
      <c r="C691" s="4"/>
    </row>
    <row r="692" ht="15.75" customHeight="1">
      <c r="A692" s="56"/>
      <c r="C692" s="4"/>
    </row>
    <row r="693" ht="15.75" customHeight="1">
      <c r="A693" s="56"/>
      <c r="C693" s="4"/>
    </row>
    <row r="694" ht="15.75" customHeight="1">
      <c r="A694" s="56"/>
      <c r="C694" s="4"/>
    </row>
    <row r="695" ht="15.75" customHeight="1">
      <c r="A695" s="56"/>
      <c r="C695" s="4"/>
    </row>
    <row r="696" ht="15.75" customHeight="1">
      <c r="A696" s="56"/>
      <c r="C696" s="4"/>
    </row>
    <row r="697" ht="15.75" customHeight="1">
      <c r="A697" s="56"/>
      <c r="C697" s="4"/>
    </row>
    <row r="698" ht="15.75" customHeight="1">
      <c r="A698" s="56"/>
      <c r="C698" s="4"/>
    </row>
    <row r="699" ht="15.75" customHeight="1">
      <c r="A699" s="56"/>
      <c r="C699" s="4"/>
    </row>
    <row r="700" ht="15.75" customHeight="1">
      <c r="A700" s="56"/>
      <c r="C700" s="4"/>
    </row>
    <row r="701" ht="15.75" customHeight="1">
      <c r="A701" s="56"/>
      <c r="C701" s="4"/>
    </row>
    <row r="702" ht="15.75" customHeight="1">
      <c r="A702" s="56"/>
      <c r="C702" s="4"/>
    </row>
    <row r="703" ht="15.75" customHeight="1">
      <c r="A703" s="56"/>
      <c r="C703" s="4"/>
    </row>
    <row r="704" ht="15.75" customHeight="1">
      <c r="A704" s="56"/>
      <c r="C704" s="4"/>
    </row>
    <row r="705" ht="15.75" customHeight="1">
      <c r="A705" s="56"/>
      <c r="C705" s="4"/>
    </row>
    <row r="706" ht="15.75" customHeight="1">
      <c r="A706" s="56"/>
      <c r="C706" s="4"/>
    </row>
    <row r="707" ht="15.75" customHeight="1">
      <c r="A707" s="56"/>
      <c r="C707" s="4"/>
    </row>
    <row r="708" ht="15.75" customHeight="1">
      <c r="A708" s="56"/>
      <c r="C708" s="4"/>
    </row>
    <row r="709" ht="15.75" customHeight="1">
      <c r="A709" s="56"/>
      <c r="C709" s="4"/>
    </row>
    <row r="710" ht="15.75" customHeight="1">
      <c r="A710" s="56"/>
      <c r="C710" s="4"/>
    </row>
    <row r="711" ht="15.75" customHeight="1">
      <c r="A711" s="56"/>
      <c r="C711" s="4"/>
    </row>
    <row r="712" ht="15.75" customHeight="1">
      <c r="A712" s="56"/>
      <c r="C712" s="4"/>
    </row>
    <row r="713" ht="15.75" customHeight="1">
      <c r="A713" s="56"/>
      <c r="C713" s="4"/>
    </row>
    <row r="714" ht="15.75" customHeight="1">
      <c r="A714" s="56"/>
      <c r="C714" s="4"/>
    </row>
    <row r="715" ht="15.75" customHeight="1">
      <c r="A715" s="56"/>
      <c r="C715" s="4"/>
    </row>
    <row r="716" ht="15.75" customHeight="1">
      <c r="A716" s="56"/>
      <c r="C716" s="4"/>
    </row>
    <row r="717" ht="15.75" customHeight="1">
      <c r="A717" s="56"/>
      <c r="C717" s="4"/>
    </row>
    <row r="718" ht="15.75" customHeight="1">
      <c r="A718" s="56"/>
      <c r="C718" s="4"/>
    </row>
    <row r="719" ht="15.75" customHeight="1">
      <c r="A719" s="56"/>
      <c r="C719" s="4"/>
    </row>
    <row r="720" ht="15.75" customHeight="1">
      <c r="A720" s="56"/>
      <c r="C720" s="4"/>
    </row>
    <row r="721" ht="15.75" customHeight="1">
      <c r="A721" s="56"/>
      <c r="C721" s="4"/>
    </row>
    <row r="722" ht="15.75" customHeight="1">
      <c r="A722" s="56"/>
      <c r="C722" s="4"/>
    </row>
    <row r="723" ht="15.75" customHeight="1">
      <c r="A723" s="56"/>
      <c r="C723" s="4"/>
    </row>
    <row r="724" ht="15.75" customHeight="1">
      <c r="A724" s="56"/>
      <c r="C724" s="4"/>
    </row>
    <row r="725" ht="15.75" customHeight="1">
      <c r="A725" s="56"/>
      <c r="C725" s="4"/>
    </row>
    <row r="726" ht="15.75" customHeight="1">
      <c r="A726" s="56"/>
      <c r="C726" s="4"/>
    </row>
    <row r="727" ht="15.75" customHeight="1">
      <c r="A727" s="56"/>
      <c r="C727" s="4"/>
    </row>
    <row r="728" ht="15.75" customHeight="1">
      <c r="A728" s="56"/>
      <c r="C728" s="4"/>
    </row>
    <row r="729" ht="15.75" customHeight="1">
      <c r="A729" s="56"/>
      <c r="C729" s="4"/>
    </row>
    <row r="730" ht="15.75" customHeight="1">
      <c r="A730" s="56"/>
      <c r="C730" s="4"/>
    </row>
    <row r="731" ht="15.75" customHeight="1">
      <c r="A731" s="56"/>
      <c r="C731" s="4"/>
    </row>
    <row r="732" ht="15.75" customHeight="1">
      <c r="A732" s="56"/>
      <c r="C732" s="4"/>
    </row>
    <row r="733" ht="15.75" customHeight="1">
      <c r="A733" s="56"/>
      <c r="C733" s="4"/>
    </row>
    <row r="734" ht="15.75" customHeight="1">
      <c r="A734" s="56"/>
      <c r="C734" s="4"/>
    </row>
    <row r="735" ht="15.75" customHeight="1">
      <c r="A735" s="56"/>
      <c r="C735" s="4"/>
    </row>
    <row r="736" ht="15.75" customHeight="1">
      <c r="A736" s="56"/>
      <c r="C736" s="4"/>
    </row>
    <row r="737" ht="15.75" customHeight="1">
      <c r="A737" s="56"/>
      <c r="C737" s="4"/>
    </row>
    <row r="738" ht="15.75" customHeight="1">
      <c r="A738" s="56"/>
      <c r="C738" s="4"/>
    </row>
    <row r="739" ht="15.75" customHeight="1">
      <c r="A739" s="56"/>
      <c r="C739" s="4"/>
    </row>
    <row r="740" ht="15.75" customHeight="1">
      <c r="A740" s="56"/>
      <c r="C740" s="4"/>
    </row>
    <row r="741" ht="15.75" customHeight="1">
      <c r="A741" s="56"/>
      <c r="C741" s="4"/>
    </row>
    <row r="742" ht="15.75" customHeight="1">
      <c r="A742" s="56"/>
      <c r="C742" s="4"/>
    </row>
    <row r="743" ht="15.75" customHeight="1">
      <c r="A743" s="56"/>
      <c r="C743" s="4"/>
    </row>
    <row r="744" ht="15.75" customHeight="1">
      <c r="A744" s="56"/>
      <c r="C744" s="4"/>
    </row>
    <row r="745" ht="15.75" customHeight="1">
      <c r="A745" s="56"/>
      <c r="C745" s="4"/>
    </row>
    <row r="746" ht="15.75" customHeight="1">
      <c r="A746" s="56"/>
      <c r="C746" s="4"/>
    </row>
    <row r="747" ht="15.75" customHeight="1">
      <c r="A747" s="56"/>
      <c r="C747" s="4"/>
    </row>
    <row r="748" ht="15.75" customHeight="1">
      <c r="A748" s="56"/>
      <c r="C748" s="4"/>
    </row>
    <row r="749" ht="15.75" customHeight="1">
      <c r="A749" s="56"/>
      <c r="C749" s="4"/>
    </row>
    <row r="750" ht="15.75" customHeight="1">
      <c r="A750" s="56"/>
      <c r="C750" s="4"/>
    </row>
    <row r="751" ht="15.75" customHeight="1">
      <c r="A751" s="56"/>
      <c r="C751" s="4"/>
    </row>
    <row r="752" ht="15.75" customHeight="1">
      <c r="A752" s="56"/>
      <c r="C752" s="4"/>
    </row>
    <row r="753" ht="15.75" customHeight="1">
      <c r="A753" s="56"/>
      <c r="C753" s="4"/>
    </row>
    <row r="754" ht="15.75" customHeight="1">
      <c r="A754" s="56"/>
      <c r="C754" s="4"/>
    </row>
    <row r="755" ht="15.75" customHeight="1">
      <c r="A755" s="56"/>
      <c r="C755" s="4"/>
    </row>
    <row r="756" ht="15.75" customHeight="1">
      <c r="A756" s="56"/>
      <c r="C756" s="4"/>
    </row>
    <row r="757" ht="15.75" customHeight="1">
      <c r="A757" s="56"/>
      <c r="C757" s="4"/>
    </row>
    <row r="758" ht="15.75" customHeight="1">
      <c r="A758" s="56"/>
      <c r="C758" s="4"/>
    </row>
    <row r="759" ht="15.75" customHeight="1">
      <c r="A759" s="56"/>
      <c r="C759" s="4"/>
    </row>
    <row r="760" ht="15.75" customHeight="1">
      <c r="A760" s="56"/>
      <c r="C760" s="4"/>
    </row>
    <row r="761" ht="15.75" customHeight="1">
      <c r="A761" s="56"/>
      <c r="C761" s="4"/>
    </row>
    <row r="762" ht="15.75" customHeight="1">
      <c r="A762" s="56"/>
      <c r="C762" s="4"/>
    </row>
    <row r="763" ht="15.75" customHeight="1">
      <c r="A763" s="56"/>
      <c r="C763" s="4"/>
    </row>
    <row r="764" ht="15.75" customHeight="1">
      <c r="A764" s="56"/>
      <c r="C764" s="4"/>
    </row>
    <row r="765" ht="15.75" customHeight="1">
      <c r="A765" s="56"/>
      <c r="C765" s="4"/>
    </row>
    <row r="766" ht="15.75" customHeight="1">
      <c r="A766" s="56"/>
      <c r="C766" s="4"/>
    </row>
    <row r="767" ht="15.75" customHeight="1">
      <c r="A767" s="56"/>
      <c r="C767" s="4"/>
    </row>
    <row r="768" ht="15.75" customHeight="1">
      <c r="A768" s="56"/>
      <c r="C768" s="4"/>
    </row>
    <row r="769" ht="15.75" customHeight="1">
      <c r="A769" s="56"/>
      <c r="C769" s="4"/>
    </row>
    <row r="770" ht="15.75" customHeight="1">
      <c r="A770" s="56"/>
      <c r="C770" s="4"/>
    </row>
    <row r="771" ht="15.75" customHeight="1">
      <c r="A771" s="56"/>
      <c r="C771" s="4"/>
    </row>
    <row r="772" ht="15.75" customHeight="1">
      <c r="A772" s="56"/>
      <c r="C772" s="4"/>
    </row>
    <row r="773" ht="15.75" customHeight="1">
      <c r="A773" s="56"/>
      <c r="C773" s="4"/>
    </row>
    <row r="774" ht="15.75" customHeight="1">
      <c r="A774" s="56"/>
      <c r="C774" s="4"/>
    </row>
    <row r="775" ht="15.75" customHeight="1">
      <c r="A775" s="56"/>
      <c r="C775" s="4"/>
    </row>
    <row r="776" ht="15.75" customHeight="1">
      <c r="A776" s="56"/>
      <c r="C776" s="4"/>
    </row>
    <row r="777" ht="15.75" customHeight="1">
      <c r="A777" s="56"/>
      <c r="C777" s="4"/>
    </row>
    <row r="778" ht="15.75" customHeight="1">
      <c r="A778" s="56"/>
      <c r="C778" s="4"/>
    </row>
    <row r="779" ht="15.75" customHeight="1">
      <c r="A779" s="56"/>
      <c r="C779" s="4"/>
    </row>
    <row r="780" ht="15.75" customHeight="1">
      <c r="A780" s="56"/>
      <c r="C780" s="4"/>
    </row>
    <row r="781" ht="15.75" customHeight="1">
      <c r="A781" s="56"/>
      <c r="C781" s="4"/>
    </row>
    <row r="782" ht="15.75" customHeight="1">
      <c r="A782" s="56"/>
      <c r="C782" s="4"/>
    </row>
    <row r="783" ht="15.75" customHeight="1">
      <c r="A783" s="56"/>
      <c r="C783" s="4"/>
    </row>
    <row r="784" ht="15.75" customHeight="1">
      <c r="A784" s="56"/>
      <c r="C784" s="4"/>
    </row>
    <row r="785" ht="15.75" customHeight="1">
      <c r="A785" s="56"/>
      <c r="C785" s="4"/>
    </row>
    <row r="786" ht="15.75" customHeight="1">
      <c r="A786" s="56"/>
      <c r="C786" s="4"/>
    </row>
    <row r="787" ht="15.75" customHeight="1">
      <c r="A787" s="56"/>
      <c r="C787" s="4"/>
    </row>
    <row r="788" ht="15.75" customHeight="1">
      <c r="A788" s="56"/>
      <c r="C788" s="4"/>
    </row>
    <row r="789" ht="15.75" customHeight="1">
      <c r="A789" s="56"/>
      <c r="C789" s="4"/>
    </row>
    <row r="790" ht="15.75" customHeight="1">
      <c r="A790" s="56"/>
      <c r="C790" s="4"/>
    </row>
    <row r="791" ht="15.75" customHeight="1">
      <c r="A791" s="56"/>
      <c r="C791" s="4"/>
    </row>
    <row r="792" ht="15.75" customHeight="1">
      <c r="A792" s="56"/>
      <c r="C792" s="4"/>
    </row>
    <row r="793" ht="15.75" customHeight="1">
      <c r="A793" s="56"/>
      <c r="C793" s="4"/>
    </row>
    <row r="794" ht="15.75" customHeight="1">
      <c r="A794" s="56"/>
      <c r="C794" s="4"/>
    </row>
    <row r="795" ht="15.75" customHeight="1">
      <c r="A795" s="56"/>
      <c r="C795" s="4"/>
    </row>
    <row r="796" ht="15.75" customHeight="1">
      <c r="A796" s="56"/>
      <c r="C796" s="4"/>
    </row>
    <row r="797" ht="15.75" customHeight="1">
      <c r="A797" s="56"/>
      <c r="C797" s="4"/>
    </row>
    <row r="798" ht="15.75" customHeight="1">
      <c r="A798" s="56"/>
      <c r="C798" s="4"/>
    </row>
    <row r="799" ht="15.75" customHeight="1">
      <c r="A799" s="56"/>
      <c r="C799" s="4"/>
    </row>
    <row r="800" ht="15.75" customHeight="1">
      <c r="A800" s="56"/>
      <c r="C800" s="4"/>
    </row>
    <row r="801" ht="15.75" customHeight="1">
      <c r="A801" s="56"/>
      <c r="C801" s="4"/>
    </row>
    <row r="802" ht="15.75" customHeight="1">
      <c r="A802" s="56"/>
      <c r="C802" s="4"/>
    </row>
    <row r="803" ht="15.75" customHeight="1">
      <c r="A803" s="56"/>
      <c r="C803" s="4"/>
    </row>
    <row r="804" ht="15.75" customHeight="1">
      <c r="A804" s="56"/>
      <c r="C804" s="4"/>
    </row>
    <row r="805" ht="15.75" customHeight="1">
      <c r="A805" s="56"/>
      <c r="C805" s="4"/>
    </row>
    <row r="806" ht="15.75" customHeight="1">
      <c r="A806" s="56"/>
      <c r="C806" s="4"/>
    </row>
    <row r="807" ht="15.75" customHeight="1">
      <c r="A807" s="56"/>
      <c r="C807" s="4"/>
    </row>
    <row r="808" ht="15.75" customHeight="1">
      <c r="A808" s="56"/>
      <c r="C808" s="4"/>
    </row>
    <row r="809" ht="15.75" customHeight="1">
      <c r="A809" s="56"/>
      <c r="C809" s="4"/>
    </row>
    <row r="810" ht="15.75" customHeight="1">
      <c r="A810" s="56"/>
      <c r="C810" s="4"/>
    </row>
    <row r="811" ht="15.75" customHeight="1">
      <c r="A811" s="56"/>
      <c r="C811" s="4"/>
    </row>
    <row r="812" ht="15.75" customHeight="1">
      <c r="A812" s="56"/>
      <c r="C812" s="4"/>
    </row>
    <row r="813" ht="15.75" customHeight="1">
      <c r="A813" s="56"/>
      <c r="C813" s="4"/>
    </row>
    <row r="814" ht="15.75" customHeight="1">
      <c r="A814" s="56"/>
      <c r="C814" s="4"/>
    </row>
    <row r="815" ht="15.75" customHeight="1">
      <c r="A815" s="56"/>
      <c r="C815" s="4"/>
    </row>
    <row r="816" ht="15.75" customHeight="1">
      <c r="A816" s="56"/>
      <c r="C816" s="4"/>
    </row>
    <row r="817" ht="15.75" customHeight="1">
      <c r="A817" s="56"/>
      <c r="C817" s="4"/>
    </row>
    <row r="818" ht="15.75" customHeight="1">
      <c r="A818" s="56"/>
      <c r="C818" s="4"/>
    </row>
    <row r="819" ht="15.75" customHeight="1">
      <c r="A819" s="56"/>
      <c r="C819" s="4"/>
    </row>
    <row r="820" ht="15.75" customHeight="1">
      <c r="A820" s="56"/>
      <c r="C820" s="4"/>
    </row>
    <row r="821" ht="15.75" customHeight="1">
      <c r="A821" s="56"/>
      <c r="C821" s="4"/>
    </row>
    <row r="822" ht="15.75" customHeight="1">
      <c r="A822" s="56"/>
      <c r="C822" s="4"/>
    </row>
    <row r="823" ht="15.75" customHeight="1">
      <c r="A823" s="56"/>
      <c r="C823" s="4"/>
    </row>
    <row r="824" ht="15.75" customHeight="1">
      <c r="A824" s="56"/>
      <c r="C824" s="4"/>
    </row>
    <row r="825" ht="15.75" customHeight="1">
      <c r="A825" s="56"/>
      <c r="C825" s="4"/>
    </row>
    <row r="826" ht="15.75" customHeight="1">
      <c r="A826" s="56"/>
      <c r="C826" s="4"/>
    </row>
    <row r="827" ht="15.75" customHeight="1">
      <c r="A827" s="56"/>
      <c r="C827" s="4"/>
    </row>
    <row r="828" ht="15.75" customHeight="1">
      <c r="A828" s="56"/>
      <c r="C828" s="4"/>
    </row>
    <row r="829" ht="15.75" customHeight="1">
      <c r="A829" s="56"/>
      <c r="C829" s="4"/>
    </row>
    <row r="830" ht="15.75" customHeight="1">
      <c r="A830" s="56"/>
      <c r="C830" s="4"/>
    </row>
    <row r="831" ht="15.75" customHeight="1">
      <c r="A831" s="56"/>
      <c r="C831" s="4"/>
    </row>
    <row r="832" ht="15.75" customHeight="1">
      <c r="A832" s="56"/>
      <c r="C832" s="4"/>
    </row>
    <row r="833" ht="15.75" customHeight="1">
      <c r="A833" s="56"/>
      <c r="C833" s="4"/>
    </row>
    <row r="834" ht="15.75" customHeight="1">
      <c r="A834" s="56"/>
      <c r="C834" s="4"/>
    </row>
    <row r="835" ht="15.75" customHeight="1">
      <c r="A835" s="56"/>
      <c r="C835" s="4"/>
    </row>
    <row r="836" ht="15.75" customHeight="1">
      <c r="A836" s="56"/>
      <c r="C836" s="4"/>
    </row>
    <row r="837" ht="15.75" customHeight="1">
      <c r="A837" s="56"/>
      <c r="C837" s="4"/>
    </row>
    <row r="838" ht="15.75" customHeight="1">
      <c r="A838" s="56"/>
      <c r="C838" s="4"/>
    </row>
    <row r="839" ht="15.75" customHeight="1">
      <c r="A839" s="56"/>
      <c r="C839" s="4"/>
    </row>
    <row r="840" ht="15.75" customHeight="1">
      <c r="A840" s="56"/>
      <c r="C840" s="4"/>
    </row>
    <row r="841" ht="15.75" customHeight="1">
      <c r="A841" s="56"/>
      <c r="C841" s="4"/>
    </row>
    <row r="842" ht="15.75" customHeight="1">
      <c r="A842" s="56"/>
      <c r="C842" s="4"/>
    </row>
    <row r="843" ht="15.75" customHeight="1">
      <c r="A843" s="56"/>
      <c r="C843" s="4"/>
    </row>
    <row r="844" ht="15.75" customHeight="1">
      <c r="A844" s="56"/>
      <c r="C844" s="4"/>
    </row>
    <row r="845" ht="15.75" customHeight="1">
      <c r="A845" s="56"/>
      <c r="C845" s="4"/>
    </row>
    <row r="846" ht="15.75" customHeight="1">
      <c r="A846" s="56"/>
      <c r="C846" s="4"/>
    </row>
    <row r="847" ht="15.75" customHeight="1">
      <c r="A847" s="56"/>
      <c r="C847" s="4"/>
    </row>
    <row r="848" ht="15.75" customHeight="1">
      <c r="A848" s="56"/>
      <c r="C848" s="4"/>
    </row>
    <row r="849" ht="15.75" customHeight="1">
      <c r="A849" s="56"/>
      <c r="C849" s="4"/>
    </row>
    <row r="850" ht="15.75" customHeight="1">
      <c r="A850" s="56"/>
      <c r="C850" s="4"/>
    </row>
    <row r="851" ht="15.75" customHeight="1">
      <c r="A851" s="56"/>
      <c r="C851" s="4"/>
    </row>
    <row r="852" ht="15.75" customHeight="1">
      <c r="A852" s="56"/>
      <c r="C852" s="4"/>
    </row>
    <row r="853" ht="15.75" customHeight="1">
      <c r="A853" s="56"/>
      <c r="C853" s="4"/>
    </row>
    <row r="854" ht="15.75" customHeight="1">
      <c r="A854" s="56"/>
      <c r="C854" s="4"/>
    </row>
    <row r="855" ht="15.75" customHeight="1">
      <c r="A855" s="56"/>
      <c r="C855" s="4"/>
    </row>
    <row r="856" ht="15.75" customHeight="1">
      <c r="A856" s="56"/>
      <c r="C856" s="4"/>
    </row>
    <row r="857" ht="15.75" customHeight="1">
      <c r="A857" s="56"/>
      <c r="C857" s="4"/>
    </row>
    <row r="858" ht="15.75" customHeight="1">
      <c r="A858" s="56"/>
      <c r="C858" s="4"/>
    </row>
    <row r="859" ht="15.75" customHeight="1">
      <c r="A859" s="56"/>
      <c r="C859" s="4"/>
    </row>
    <row r="860" ht="15.75" customHeight="1">
      <c r="A860" s="56"/>
      <c r="C860" s="4"/>
    </row>
    <row r="861" ht="15.75" customHeight="1">
      <c r="A861" s="56"/>
      <c r="C861" s="4"/>
    </row>
    <row r="862" ht="15.75" customHeight="1">
      <c r="A862" s="56"/>
      <c r="C862" s="4"/>
    </row>
    <row r="863" ht="15.75" customHeight="1">
      <c r="A863" s="56"/>
      <c r="C863" s="4"/>
    </row>
    <row r="864" ht="15.75" customHeight="1">
      <c r="A864" s="56"/>
      <c r="C864" s="4"/>
    </row>
    <row r="865" ht="15.75" customHeight="1">
      <c r="A865" s="56"/>
      <c r="C865" s="4"/>
    </row>
    <row r="866" ht="15.75" customHeight="1">
      <c r="A866" s="56"/>
      <c r="C866" s="4"/>
    </row>
    <row r="867" ht="15.75" customHeight="1">
      <c r="A867" s="56"/>
      <c r="C867" s="4"/>
    </row>
    <row r="868" ht="15.75" customHeight="1">
      <c r="A868" s="56"/>
      <c r="C868" s="4"/>
    </row>
    <row r="869" ht="15.75" customHeight="1">
      <c r="A869" s="56"/>
      <c r="C869" s="4"/>
    </row>
    <row r="870" ht="15.75" customHeight="1">
      <c r="A870" s="56"/>
      <c r="C870" s="4"/>
    </row>
    <row r="871" ht="15.75" customHeight="1">
      <c r="A871" s="56"/>
      <c r="C871" s="4"/>
    </row>
    <row r="872" ht="15.75" customHeight="1">
      <c r="A872" s="56"/>
      <c r="C872" s="4"/>
    </row>
    <row r="873" ht="15.75" customHeight="1">
      <c r="A873" s="56"/>
      <c r="C873" s="4"/>
    </row>
    <row r="874" ht="15.75" customHeight="1">
      <c r="A874" s="56"/>
      <c r="C874" s="4"/>
    </row>
    <row r="875" ht="15.75" customHeight="1">
      <c r="A875" s="56"/>
      <c r="C875" s="4"/>
    </row>
    <row r="876" ht="15.75" customHeight="1">
      <c r="A876" s="56"/>
      <c r="C876" s="4"/>
    </row>
    <row r="877" ht="15.75" customHeight="1">
      <c r="A877" s="56"/>
      <c r="C877" s="4"/>
    </row>
    <row r="878" ht="15.75" customHeight="1">
      <c r="A878" s="56"/>
      <c r="C878" s="4"/>
    </row>
    <row r="879" ht="15.75" customHeight="1">
      <c r="A879" s="56"/>
      <c r="C879" s="4"/>
    </row>
    <row r="880" ht="15.75" customHeight="1">
      <c r="A880" s="56"/>
      <c r="C880" s="4"/>
    </row>
    <row r="881" ht="15.75" customHeight="1">
      <c r="A881" s="56"/>
      <c r="C881" s="4"/>
    </row>
    <row r="882" ht="15.75" customHeight="1">
      <c r="A882" s="56"/>
      <c r="C882" s="4"/>
    </row>
    <row r="883" ht="15.75" customHeight="1">
      <c r="A883" s="56"/>
      <c r="C883" s="4"/>
    </row>
    <row r="884" ht="15.75" customHeight="1">
      <c r="A884" s="56"/>
      <c r="C884" s="4"/>
    </row>
    <row r="885" ht="15.75" customHeight="1">
      <c r="A885" s="56"/>
      <c r="C885" s="4"/>
    </row>
    <row r="886" ht="15.75" customHeight="1">
      <c r="A886" s="56"/>
      <c r="C886" s="4"/>
    </row>
    <row r="887" ht="15.75" customHeight="1">
      <c r="A887" s="56"/>
      <c r="C887" s="4"/>
    </row>
    <row r="888" ht="15.75" customHeight="1">
      <c r="A888" s="56"/>
      <c r="C888" s="4"/>
    </row>
    <row r="889" ht="15.75" customHeight="1">
      <c r="A889" s="56"/>
      <c r="C889" s="4"/>
    </row>
    <row r="890" ht="15.75" customHeight="1">
      <c r="A890" s="56"/>
      <c r="C890" s="4"/>
    </row>
    <row r="891" ht="15.75" customHeight="1">
      <c r="A891" s="56"/>
      <c r="C891" s="4"/>
    </row>
    <row r="892" ht="15.75" customHeight="1">
      <c r="A892" s="56"/>
      <c r="C892" s="4"/>
    </row>
    <row r="893" ht="15.75" customHeight="1">
      <c r="A893" s="56"/>
      <c r="C893" s="4"/>
    </row>
    <row r="894" ht="15.75" customHeight="1">
      <c r="A894" s="56"/>
      <c r="C894" s="4"/>
    </row>
    <row r="895" ht="15.75" customHeight="1">
      <c r="A895" s="56"/>
      <c r="C895" s="4"/>
    </row>
    <row r="896" ht="15.75" customHeight="1">
      <c r="A896" s="56"/>
      <c r="C896" s="4"/>
    </row>
    <row r="897" ht="15.75" customHeight="1">
      <c r="A897" s="56"/>
      <c r="C897" s="4"/>
    </row>
    <row r="898" ht="15.75" customHeight="1">
      <c r="A898" s="56"/>
      <c r="C898" s="4"/>
    </row>
    <row r="899" ht="15.75" customHeight="1">
      <c r="A899" s="56"/>
      <c r="C899" s="4"/>
    </row>
    <row r="900" ht="15.75" customHeight="1">
      <c r="A900" s="56"/>
      <c r="C900" s="4"/>
    </row>
    <row r="901" ht="15.75" customHeight="1">
      <c r="A901" s="56"/>
      <c r="C901" s="4"/>
    </row>
    <row r="902" ht="15.75" customHeight="1">
      <c r="A902" s="56"/>
      <c r="C902" s="4"/>
    </row>
    <row r="903" ht="15.75" customHeight="1">
      <c r="A903" s="56"/>
      <c r="C903" s="4"/>
    </row>
    <row r="904" ht="15.75" customHeight="1">
      <c r="A904" s="56"/>
      <c r="C904" s="4"/>
    </row>
    <row r="905" ht="15.75" customHeight="1">
      <c r="A905" s="56"/>
      <c r="C905" s="4"/>
    </row>
    <row r="906" ht="15.75" customHeight="1">
      <c r="A906" s="56"/>
      <c r="C906" s="4"/>
    </row>
    <row r="907" ht="15.75" customHeight="1">
      <c r="A907" s="56"/>
      <c r="C907" s="4"/>
    </row>
    <row r="908" ht="15.75" customHeight="1">
      <c r="A908" s="56"/>
      <c r="C908" s="4"/>
    </row>
    <row r="909" ht="15.75" customHeight="1">
      <c r="A909" s="56"/>
      <c r="C909" s="4"/>
    </row>
    <row r="910" ht="15.75" customHeight="1">
      <c r="A910" s="56"/>
      <c r="C910" s="4"/>
    </row>
    <row r="911" ht="15.75" customHeight="1">
      <c r="A911" s="56"/>
      <c r="C911" s="4"/>
    </row>
    <row r="912" ht="15.75" customHeight="1">
      <c r="A912" s="56"/>
      <c r="C912" s="4"/>
    </row>
    <row r="913" ht="15.75" customHeight="1">
      <c r="A913" s="56"/>
      <c r="C913" s="4"/>
    </row>
    <row r="914" ht="15.75" customHeight="1">
      <c r="A914" s="56"/>
      <c r="C914" s="4"/>
    </row>
    <row r="915" ht="15.75" customHeight="1">
      <c r="A915" s="56"/>
      <c r="C915" s="4"/>
    </row>
    <row r="916" ht="15.75" customHeight="1">
      <c r="A916" s="56"/>
      <c r="C916" s="4"/>
    </row>
    <row r="917" ht="15.75" customHeight="1">
      <c r="A917" s="56"/>
      <c r="C917" s="4"/>
    </row>
    <row r="918" ht="15.75" customHeight="1">
      <c r="A918" s="56"/>
      <c r="C918" s="4"/>
    </row>
    <row r="919" ht="15.75" customHeight="1">
      <c r="A919" s="56"/>
      <c r="C919" s="4"/>
    </row>
    <row r="920" ht="15.75" customHeight="1">
      <c r="A920" s="56"/>
      <c r="C920" s="4"/>
    </row>
    <row r="921" ht="15.75" customHeight="1">
      <c r="A921" s="56"/>
      <c r="C921" s="4"/>
    </row>
    <row r="922" ht="15.75" customHeight="1">
      <c r="A922" s="56"/>
      <c r="C922" s="4"/>
    </row>
    <row r="923" ht="15.75" customHeight="1">
      <c r="A923" s="56"/>
      <c r="C923" s="4"/>
    </row>
    <row r="924" ht="15.75" customHeight="1">
      <c r="A924" s="56"/>
      <c r="C924" s="4"/>
    </row>
    <row r="925" ht="15.75" customHeight="1">
      <c r="A925" s="56"/>
      <c r="C925" s="4"/>
    </row>
    <row r="926" ht="15.75" customHeight="1">
      <c r="A926" s="56"/>
      <c r="C926" s="4"/>
    </row>
    <row r="927" ht="15.75" customHeight="1">
      <c r="A927" s="56"/>
      <c r="C927" s="4"/>
    </row>
    <row r="928" ht="15.75" customHeight="1">
      <c r="A928" s="56"/>
      <c r="C928" s="4"/>
    </row>
    <row r="929" ht="15.75" customHeight="1">
      <c r="A929" s="56"/>
      <c r="C929" s="4"/>
    </row>
    <row r="930" ht="15.75" customHeight="1">
      <c r="A930" s="56"/>
      <c r="C930" s="4"/>
    </row>
    <row r="931" ht="15.75" customHeight="1">
      <c r="A931" s="56"/>
      <c r="C931" s="4"/>
    </row>
    <row r="932" ht="15.75" customHeight="1">
      <c r="A932" s="56"/>
      <c r="C932" s="4"/>
    </row>
    <row r="933" ht="15.75" customHeight="1">
      <c r="A933" s="56"/>
      <c r="C933" s="4"/>
    </row>
    <row r="934" ht="15.75" customHeight="1">
      <c r="A934" s="56"/>
      <c r="C934" s="4"/>
    </row>
    <row r="935" ht="15.75" customHeight="1">
      <c r="A935" s="56"/>
      <c r="C935" s="4"/>
    </row>
    <row r="936" ht="15.75" customHeight="1">
      <c r="A936" s="56"/>
      <c r="C936" s="4"/>
    </row>
    <row r="937" ht="15.75" customHeight="1">
      <c r="A937" s="56"/>
      <c r="C937" s="4"/>
    </row>
    <row r="938" ht="15.75" customHeight="1">
      <c r="A938" s="56"/>
      <c r="C938" s="4"/>
    </row>
    <row r="939" ht="15.75" customHeight="1">
      <c r="A939" s="56"/>
      <c r="C939" s="4"/>
    </row>
    <row r="940" ht="15.75" customHeight="1">
      <c r="A940" s="56"/>
      <c r="C940" s="4"/>
    </row>
    <row r="941" ht="15.75" customHeight="1">
      <c r="A941" s="56"/>
      <c r="C941" s="4"/>
    </row>
    <row r="942" ht="15.75" customHeight="1">
      <c r="A942" s="56"/>
      <c r="C942" s="4"/>
    </row>
    <row r="943" ht="15.75" customHeight="1">
      <c r="A943" s="56"/>
      <c r="C943" s="4"/>
    </row>
    <row r="944" ht="15.75" customHeight="1">
      <c r="A944" s="56"/>
      <c r="C944" s="4"/>
    </row>
    <row r="945" ht="15.75" customHeight="1">
      <c r="A945" s="56"/>
      <c r="C945" s="4"/>
    </row>
    <row r="946" ht="15.75" customHeight="1">
      <c r="A946" s="56"/>
      <c r="C946" s="4"/>
    </row>
    <row r="947" ht="15.75" customHeight="1">
      <c r="A947" s="56"/>
      <c r="C947" s="4"/>
    </row>
    <row r="948" ht="15.75" customHeight="1">
      <c r="A948" s="56"/>
      <c r="C948" s="4"/>
    </row>
    <row r="949" ht="15.75" customHeight="1">
      <c r="A949" s="56"/>
      <c r="C949" s="4"/>
    </row>
    <row r="950" ht="15.75" customHeight="1">
      <c r="A950" s="56"/>
      <c r="C950" s="4"/>
    </row>
    <row r="951" ht="15.75" customHeight="1">
      <c r="A951" s="56"/>
      <c r="C951" s="4"/>
    </row>
    <row r="952" ht="15.75" customHeight="1">
      <c r="A952" s="56"/>
      <c r="C952" s="4"/>
    </row>
    <row r="953" ht="15.75" customHeight="1">
      <c r="A953" s="56"/>
      <c r="C953" s="4"/>
    </row>
    <row r="954" ht="15.75" customHeight="1">
      <c r="A954" s="56"/>
      <c r="C954" s="4"/>
    </row>
    <row r="955" ht="15.75" customHeight="1">
      <c r="A955" s="56"/>
      <c r="C955" s="4"/>
    </row>
    <row r="956" ht="15.75" customHeight="1">
      <c r="A956" s="56"/>
      <c r="C956" s="4"/>
    </row>
    <row r="957" ht="15.75" customHeight="1">
      <c r="A957" s="56"/>
      <c r="C957" s="4"/>
    </row>
    <row r="958" ht="15.75" customHeight="1">
      <c r="A958" s="56"/>
      <c r="C958" s="4"/>
    </row>
    <row r="959" ht="15.75" customHeight="1">
      <c r="A959" s="56"/>
      <c r="C959" s="4"/>
    </row>
    <row r="960" ht="15.75" customHeight="1">
      <c r="A960" s="56"/>
      <c r="C960" s="4"/>
    </row>
    <row r="961" ht="15.75" customHeight="1">
      <c r="A961" s="56"/>
      <c r="C961" s="4"/>
    </row>
    <row r="962" ht="15.75" customHeight="1">
      <c r="A962" s="56"/>
      <c r="C962" s="4"/>
    </row>
    <row r="963" ht="15.75" customHeight="1">
      <c r="A963" s="56"/>
      <c r="C963" s="4"/>
    </row>
    <row r="964" ht="15.75" customHeight="1">
      <c r="A964" s="56"/>
      <c r="C964" s="4"/>
    </row>
    <row r="965" ht="15.75" customHeight="1">
      <c r="A965" s="56"/>
      <c r="C965" s="4"/>
    </row>
    <row r="966" ht="15.75" customHeight="1">
      <c r="A966" s="56"/>
      <c r="C966" s="4"/>
    </row>
    <row r="967" ht="15.75" customHeight="1">
      <c r="A967" s="56"/>
      <c r="C967" s="4"/>
    </row>
    <row r="968" ht="15.75" customHeight="1">
      <c r="A968" s="56"/>
      <c r="C968" s="4"/>
    </row>
    <row r="969" ht="15.75" customHeight="1">
      <c r="A969" s="56"/>
      <c r="C969" s="4"/>
    </row>
    <row r="970" ht="15.75" customHeight="1">
      <c r="A970" s="56"/>
      <c r="C970" s="4"/>
    </row>
    <row r="971" ht="15.75" customHeight="1">
      <c r="A971" s="56"/>
      <c r="C971" s="4"/>
    </row>
    <row r="972" ht="15.75" customHeight="1">
      <c r="A972" s="56"/>
      <c r="C972" s="4"/>
    </row>
    <row r="973" ht="15.75" customHeight="1">
      <c r="A973" s="56"/>
      <c r="C973" s="4"/>
    </row>
    <row r="974" ht="15.75" customHeight="1">
      <c r="A974" s="56"/>
      <c r="C974" s="4"/>
    </row>
    <row r="975" ht="15.75" customHeight="1">
      <c r="A975" s="56"/>
      <c r="C975" s="4"/>
    </row>
    <row r="976" ht="15.75" customHeight="1">
      <c r="A976" s="56"/>
      <c r="C976" s="4"/>
    </row>
    <row r="977" ht="15.75" customHeight="1">
      <c r="A977" s="56"/>
      <c r="C977" s="4"/>
    </row>
    <row r="978" ht="15.75" customHeight="1">
      <c r="A978" s="56"/>
      <c r="C978" s="4"/>
    </row>
    <row r="979" ht="15.75" customHeight="1">
      <c r="A979" s="56"/>
      <c r="C979" s="4"/>
    </row>
    <row r="980" ht="15.75" customHeight="1">
      <c r="A980" s="56"/>
      <c r="C980" s="4"/>
    </row>
    <row r="981" ht="15.75" customHeight="1">
      <c r="A981" s="56"/>
      <c r="C981" s="4"/>
    </row>
    <row r="982" ht="15.75" customHeight="1">
      <c r="A982" s="56"/>
      <c r="C982" s="4"/>
    </row>
    <row r="983" ht="15.75" customHeight="1">
      <c r="A983" s="56"/>
      <c r="C983" s="4"/>
    </row>
    <row r="984" ht="15.75" customHeight="1">
      <c r="A984" s="56"/>
      <c r="C984" s="4"/>
    </row>
    <row r="985" ht="15.75" customHeight="1">
      <c r="A985" s="56"/>
      <c r="C985" s="4"/>
    </row>
    <row r="986" ht="15.75" customHeight="1">
      <c r="A986" s="56"/>
      <c r="C986" s="4"/>
    </row>
    <row r="987" ht="15.75" customHeight="1">
      <c r="A987" s="56"/>
      <c r="C987" s="4"/>
    </row>
    <row r="988" ht="15.75" customHeight="1">
      <c r="A988" s="56"/>
      <c r="C988" s="4"/>
    </row>
    <row r="989" ht="15.75" customHeight="1">
      <c r="A989" s="56"/>
      <c r="C989" s="4"/>
    </row>
    <row r="990" ht="15.75" customHeight="1">
      <c r="A990" s="56"/>
      <c r="C990" s="4"/>
    </row>
    <row r="991" ht="15.75" customHeight="1">
      <c r="A991" s="56"/>
      <c r="C991" s="4"/>
    </row>
    <row r="992" ht="15.75" customHeight="1">
      <c r="A992" s="56"/>
      <c r="C992" s="4"/>
    </row>
    <row r="993" ht="15.75" customHeight="1">
      <c r="A993" s="56"/>
      <c r="C993" s="4"/>
    </row>
    <row r="994" ht="15.75" customHeight="1">
      <c r="A994" s="56"/>
      <c r="C994" s="4"/>
    </row>
    <row r="995" ht="15.75" customHeight="1">
      <c r="A995" s="56"/>
      <c r="C995" s="4"/>
    </row>
    <row r="996" ht="15.75" customHeight="1">
      <c r="A996" s="56"/>
      <c r="C996" s="4"/>
    </row>
    <row r="997" ht="15.75" customHeight="1">
      <c r="A997" s="56"/>
      <c r="C997" s="4"/>
    </row>
    <row r="998" ht="15.75" customHeight="1">
      <c r="A998" s="56"/>
      <c r="C998" s="4"/>
    </row>
    <row r="999" ht="15.75" customHeight="1">
      <c r="A999" s="56"/>
      <c r="C999" s="4"/>
    </row>
    <row r="1000" ht="15.75" customHeight="1">
      <c r="A1000" s="56"/>
      <c r="C1000" s="4"/>
    </row>
  </sheetData>
  <printOptions/>
  <pageMargins bottom="0.75" footer="0.0" header="0.0" left="0.7" right="0.7" top="0.75"/>
  <pageSetup paperSize="9" orientation="landscape"/>
  <headerFooter>
    <oddHeader>&amp;R&amp;F  &amp;A </oddHeader>
    <oddFooter>&amp;L© 2020&amp;CPage &amp;P of 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.38"/>
    <col customWidth="1" min="2" max="2" width="35.5"/>
    <col customWidth="1" min="3" max="3" width="11.75"/>
    <col customWidth="1" min="4" max="10" width="10.13"/>
    <col customWidth="1" min="11" max="26" width="7.88"/>
  </cols>
  <sheetData>
    <row r="1" ht="45.0" customHeight="1">
      <c r="A1" s="52" t="s">
        <v>63</v>
      </c>
      <c r="B1" s="53"/>
      <c r="C1" s="54" t="str">
        <f>IS!C1</f>
        <v>Hist.</v>
      </c>
      <c r="D1" s="54" t="str">
        <f>IS!D1</f>
        <v>Hist.</v>
      </c>
      <c r="E1" s="54" t="str">
        <f>IS!E1</f>
        <v>Hist.</v>
      </c>
      <c r="F1" s="54" t="str">
        <f>IS!F1</f>
        <v>Proj.</v>
      </c>
      <c r="G1" s="54" t="str">
        <f>IS!G1</f>
        <v>Proj.</v>
      </c>
      <c r="H1" s="54" t="str">
        <f>IS!H1</f>
        <v>Proj.</v>
      </c>
      <c r="I1" s="54" t="str">
        <f>IS!I1</f>
        <v>Proj.</v>
      </c>
      <c r="J1" s="54" t="str">
        <f>IS!J1</f>
        <v>Proj.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0.0" customHeight="1">
      <c r="A2" s="30" t="s">
        <v>27</v>
      </c>
      <c r="B2" s="31"/>
      <c r="C2" s="55">
        <f>IS!C2</f>
        <v>43100</v>
      </c>
      <c r="D2" s="55">
        <f>IS!D2</f>
        <v>43465</v>
      </c>
      <c r="E2" s="55">
        <f>IS!E2</f>
        <v>43830</v>
      </c>
      <c r="F2" s="55">
        <f>IS!F2</f>
        <v>44196</v>
      </c>
      <c r="G2" s="55">
        <f>IS!G2</f>
        <v>44561</v>
      </c>
      <c r="H2" s="55">
        <f>IS!H2</f>
        <v>44926</v>
      </c>
      <c r="I2" s="55">
        <f>IS!I2</f>
        <v>45291</v>
      </c>
      <c r="J2" s="55">
        <f>IS!J2</f>
        <v>45657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0" customHeight="1">
      <c r="A4" s="56" t="s">
        <v>64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0" customHeight="1">
      <c r="A5" s="56"/>
      <c r="B5" s="4" t="s">
        <v>65</v>
      </c>
      <c r="C5" s="4"/>
      <c r="D5" s="58">
        <f>D21/IS!D19</f>
        <v>0.01129518072</v>
      </c>
      <c r="E5" s="58">
        <f>E21/IS!E19</f>
        <v>0.003922500891</v>
      </c>
      <c r="F5" s="59">
        <v>0.01</v>
      </c>
      <c r="G5" s="59">
        <v>0.01</v>
      </c>
      <c r="H5" s="59">
        <v>0.01</v>
      </c>
      <c r="I5" s="59">
        <v>0.01</v>
      </c>
      <c r="J5" s="59">
        <v>0.01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0" customHeight="1">
      <c r="A6" s="56"/>
      <c r="B6" s="4" t="s">
        <v>66</v>
      </c>
      <c r="C6" s="4"/>
      <c r="D6" s="4"/>
      <c r="E6" s="58">
        <f>-E22/D24</f>
        <v>0.387755102</v>
      </c>
      <c r="F6" s="59">
        <v>0.35</v>
      </c>
      <c r="G6" s="59">
        <v>0.35</v>
      </c>
      <c r="H6" s="59">
        <v>0.35</v>
      </c>
      <c r="I6" s="59">
        <v>0.35</v>
      </c>
      <c r="J6" s="59">
        <v>0.35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0" customHeight="1">
      <c r="A7" s="56"/>
      <c r="B7" s="4" t="s">
        <v>67</v>
      </c>
      <c r="C7" s="4"/>
      <c r="D7" s="4">
        <f t="shared" ref="D7:E7" si="1">D23</f>
        <v>0</v>
      </c>
      <c r="E7" s="4">
        <f t="shared" si="1"/>
        <v>-43.8</v>
      </c>
      <c r="F7" s="57">
        <v>-30.0</v>
      </c>
      <c r="G7" s="57">
        <v>0.0</v>
      </c>
      <c r="H7" s="57">
        <v>0.0</v>
      </c>
      <c r="I7" s="57">
        <v>0.0</v>
      </c>
      <c r="J7" s="57">
        <v>0.0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0" customHeight="1">
      <c r="A8" s="56"/>
      <c r="B8" s="4" t="s">
        <v>68</v>
      </c>
      <c r="C8" s="4"/>
      <c r="D8" s="58">
        <f>D28/'Reserves and Assets '!D56</f>
        <v>0.5216061185</v>
      </c>
      <c r="E8" s="58">
        <f>E28/'Reserves and Assets '!E56</f>
        <v>0.1469392365</v>
      </c>
      <c r="F8" s="59">
        <v>0.15</v>
      </c>
      <c r="G8" s="59">
        <v>0.15</v>
      </c>
      <c r="H8" s="59">
        <v>0.15</v>
      </c>
      <c r="I8" s="59">
        <v>0.15</v>
      </c>
      <c r="J8" s="59">
        <v>0.15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0" customHeight="1">
      <c r="A9" s="56"/>
      <c r="B9" s="4" t="s">
        <v>69</v>
      </c>
      <c r="C9" s="4"/>
      <c r="D9" s="58"/>
      <c r="E9" s="58"/>
      <c r="F9" s="57">
        <v>172.8</v>
      </c>
      <c r="G9" s="57">
        <f>82.6+173.5-F9</f>
        <v>83.3</v>
      </c>
      <c r="H9" s="57">
        <v>30.0</v>
      </c>
      <c r="I9" s="57">
        <v>30.0</v>
      </c>
      <c r="J9" s="57">
        <v>30.0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0" customHeight="1">
      <c r="A10" s="56"/>
      <c r="B10" s="4" t="s">
        <v>70</v>
      </c>
      <c r="C10" s="4"/>
      <c r="D10" s="58"/>
      <c r="E10" s="58"/>
      <c r="F10" s="64">
        <v>0.02</v>
      </c>
      <c r="G10" s="64">
        <v>0.02</v>
      </c>
      <c r="H10" s="64">
        <v>0.02</v>
      </c>
      <c r="I10" s="64">
        <v>0.02</v>
      </c>
      <c r="J10" s="64">
        <v>0.02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0" customHeight="1">
      <c r="A11" s="56"/>
      <c r="B11" s="4" t="s">
        <v>71</v>
      </c>
      <c r="C11" s="4"/>
      <c r="D11" s="4">
        <f>-D55/IS!D21*365</f>
        <v>150.4648318</v>
      </c>
      <c r="E11" s="4">
        <f>-E55/IS!E21*365</f>
        <v>198.9681184</v>
      </c>
      <c r="F11" s="57">
        <v>200.0</v>
      </c>
      <c r="G11" s="57">
        <v>200.0</v>
      </c>
      <c r="H11" s="57">
        <v>200.0</v>
      </c>
      <c r="I11" s="57">
        <v>200.0</v>
      </c>
      <c r="J11" s="57">
        <v>200.0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0" customHeight="1">
      <c r="A12" s="56"/>
      <c r="B12" s="4" t="s">
        <v>72</v>
      </c>
      <c r="C12" s="4"/>
      <c r="D12" s="4">
        <f>D56/IS!D19*365</f>
        <v>31.29356713</v>
      </c>
      <c r="E12" s="4">
        <f>E56/IS!E19*365</f>
        <v>8.395043385</v>
      </c>
      <c r="F12" s="57">
        <v>10.0</v>
      </c>
      <c r="G12" s="57">
        <v>10.0</v>
      </c>
      <c r="H12" s="57">
        <v>10.0</v>
      </c>
      <c r="I12" s="57">
        <v>10.0</v>
      </c>
      <c r="J12" s="57">
        <v>10.0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0" customHeight="1">
      <c r="A13" s="56"/>
      <c r="B13" s="4" t="s">
        <v>73</v>
      </c>
      <c r="C13" s="4"/>
      <c r="D13" s="58">
        <f>D57/IS!D19</f>
        <v>0.5966006885</v>
      </c>
      <c r="E13" s="58">
        <f>E57/IS!E19</f>
        <v>0.5778556995</v>
      </c>
      <c r="F13" s="61">
        <v>0.58</v>
      </c>
      <c r="G13" s="61">
        <v>0.58</v>
      </c>
      <c r="H13" s="61">
        <v>0.58</v>
      </c>
      <c r="I13" s="61">
        <v>0.58</v>
      </c>
      <c r="J13" s="61">
        <v>0.58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0" customHeight="1">
      <c r="A14" s="56"/>
      <c r="B14" s="4" t="s">
        <v>74</v>
      </c>
      <c r="C14" s="4"/>
      <c r="D14" s="4">
        <f>-D62/IS!D21*365</f>
        <v>1436.894495</v>
      </c>
      <c r="E14" s="4">
        <f>-E62/IS!E21*365</f>
        <v>1337.398235</v>
      </c>
      <c r="F14" s="57">
        <v>1350.0</v>
      </c>
      <c r="G14" s="57">
        <v>1350.0</v>
      </c>
      <c r="H14" s="57">
        <v>1350.0</v>
      </c>
      <c r="I14" s="57">
        <v>1350.0</v>
      </c>
      <c r="J14" s="57">
        <v>1350.0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0" customHeight="1">
      <c r="A15" s="56"/>
      <c r="B15" s="4" t="s">
        <v>75</v>
      </c>
      <c r="C15" s="4"/>
      <c r="D15" s="58">
        <f>D64/IS!D19</f>
        <v>0.001452237522</v>
      </c>
      <c r="E15" s="58">
        <f>E64/IS!E19</f>
        <v>0.00879591109</v>
      </c>
      <c r="F15" s="61">
        <v>0.01</v>
      </c>
      <c r="G15" s="61">
        <v>0.01</v>
      </c>
      <c r="H15" s="61">
        <v>0.01</v>
      </c>
      <c r="I15" s="61">
        <v>0.01</v>
      </c>
      <c r="J15" s="61">
        <v>0.01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0" customHeight="1">
      <c r="A16" s="56"/>
      <c r="B16" s="65" t="s">
        <v>76</v>
      </c>
      <c r="C16" s="4"/>
      <c r="D16" s="58">
        <f>D68/IS!D19</f>
        <v>1.268072289</v>
      </c>
      <c r="E16" s="58">
        <f>E68/IS!E19</f>
        <v>1.193094021</v>
      </c>
      <c r="F16" s="61">
        <v>1.2</v>
      </c>
      <c r="G16" s="61">
        <v>1.2</v>
      </c>
      <c r="H16" s="61">
        <v>1.2</v>
      </c>
      <c r="I16" s="61">
        <v>1.2</v>
      </c>
      <c r="J16" s="61">
        <v>1.2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56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0" customHeight="1">
      <c r="A18" s="56" t="s">
        <v>77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0" customHeight="1">
      <c r="A19" s="56"/>
      <c r="B19" s="66" t="s">
        <v>78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0" customHeight="1">
      <c r="A20" s="56"/>
      <c r="B20" s="4" t="s">
        <v>79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0" customHeight="1">
      <c r="A21" s="56"/>
      <c r="B21" s="4" t="s">
        <v>80</v>
      </c>
      <c r="C21" s="4"/>
      <c r="D21" s="62">
        <v>21.0</v>
      </c>
      <c r="E21" s="62">
        <v>6.6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0" customHeight="1">
      <c r="A22" s="56"/>
      <c r="B22" s="4" t="s">
        <v>81</v>
      </c>
      <c r="C22" s="4"/>
      <c r="D22" s="4">
        <f>IS!D26</f>
        <v>-16.4</v>
      </c>
      <c r="E22" s="4">
        <f>IS!E26</f>
        <v>-28.5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0" customHeight="1">
      <c r="A23" s="56"/>
      <c r="B23" s="4" t="s">
        <v>82</v>
      </c>
      <c r="C23" s="4"/>
      <c r="D23" s="62">
        <v>0.0</v>
      </c>
      <c r="E23" s="62">
        <v>-43.8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0" customHeight="1">
      <c r="A24" s="56"/>
      <c r="B24" s="4" t="s">
        <v>83</v>
      </c>
      <c r="C24" s="4"/>
      <c r="D24" s="4">
        <f t="shared" ref="D24:E24" si="2">D52</f>
        <v>73.5</v>
      </c>
      <c r="E24" s="4">
        <f t="shared" si="2"/>
        <v>32.9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0" customHeight="1">
      <c r="A25" s="56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0" customHeight="1">
      <c r="A26" s="56"/>
      <c r="B26" s="66" t="s">
        <v>84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0" customHeight="1">
      <c r="A27" s="56"/>
      <c r="B27" s="4" t="s">
        <v>79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0" customHeight="1">
      <c r="A28" s="56"/>
      <c r="B28" s="4" t="s">
        <v>85</v>
      </c>
      <c r="C28" s="4"/>
      <c r="D28" s="62">
        <f>149.3-12.9</f>
        <v>136.4</v>
      </c>
      <c r="E28" s="62">
        <f>124.5-0.3+5.9</f>
        <v>130.1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0" customHeight="1">
      <c r="A29" s="56"/>
      <c r="B29" s="4" t="s">
        <v>86</v>
      </c>
      <c r="C29" s="4"/>
      <c r="D29" s="62">
        <f>-95.5</f>
        <v>-95.5</v>
      </c>
      <c r="E29" s="62">
        <v>-307.7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0" customHeight="1">
      <c r="A30" s="56"/>
      <c r="B30" s="4" t="s">
        <v>87</v>
      </c>
      <c r="C30" s="4"/>
      <c r="D30" s="62">
        <v>14.4</v>
      </c>
      <c r="E30" s="62">
        <v>16.3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0" customHeight="1">
      <c r="A31" s="56"/>
      <c r="B31" s="4" t="s">
        <v>83</v>
      </c>
      <c r="C31" s="4"/>
      <c r="D31" s="4">
        <f t="shared" ref="D31:E31" si="3">D63+D67</f>
        <v>875.5</v>
      </c>
      <c r="E31" s="4">
        <f t="shared" si="3"/>
        <v>926.4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0" customHeight="1">
      <c r="A32" s="56"/>
      <c r="B32" s="4" t="s">
        <v>88</v>
      </c>
      <c r="C32" s="4"/>
      <c r="D32" s="62">
        <v>198.5</v>
      </c>
      <c r="E32" s="62">
        <v>172.8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0" customHeight="1">
      <c r="A33" s="56"/>
      <c r="B33" s="4" t="s">
        <v>89</v>
      </c>
      <c r="C33" s="4"/>
      <c r="D33" s="4">
        <f t="shared" ref="D33:E33" si="4">D31-D32</f>
        <v>677</v>
      </c>
      <c r="E33" s="4">
        <f t="shared" si="4"/>
        <v>753.6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0" customHeight="1">
      <c r="A34" s="5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0" customHeight="1">
      <c r="A35" s="56"/>
      <c r="B35" s="66" t="s">
        <v>90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0" customHeight="1">
      <c r="A36" s="56"/>
      <c r="B36" s="4" t="s">
        <v>79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0" customHeight="1">
      <c r="A37" s="56"/>
      <c r="B37" s="4" t="s">
        <v>91</v>
      </c>
      <c r="C37" s="4"/>
      <c r="D37" s="62"/>
      <c r="E37" s="62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0" customHeight="1">
      <c r="A38" s="56"/>
      <c r="B38" s="4" t="s">
        <v>92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0" customHeight="1">
      <c r="A39" s="56"/>
      <c r="B39" s="4" t="s">
        <v>83</v>
      </c>
      <c r="C39" s="4"/>
      <c r="D39" s="4"/>
      <c r="E39" s="4">
        <f>E71</f>
        <v>983.6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0" customHeight="1">
      <c r="A40" s="5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0" customHeight="1">
      <c r="A41" s="56"/>
      <c r="B41" s="66" t="s">
        <v>93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0" customHeight="1">
      <c r="A42" s="56"/>
      <c r="B42" s="4" t="str">
        <f t="shared" ref="B42:B44" si="5">B55</f>
        <v>Inventories</v>
      </c>
      <c r="C42" s="4"/>
      <c r="D42" s="4"/>
      <c r="E42" s="4">
        <f t="shared" ref="E42:E44" si="6">E55</f>
        <v>191.5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0" customHeight="1">
      <c r="A43" s="56"/>
      <c r="B43" s="4" t="str">
        <f t="shared" si="5"/>
        <v>Trade receivables</v>
      </c>
      <c r="C43" s="4"/>
      <c r="D43" s="4"/>
      <c r="E43" s="4">
        <f t="shared" si="6"/>
        <v>38.7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0" customHeight="1">
      <c r="A44" s="56"/>
      <c r="B44" s="4" t="str">
        <f t="shared" si="5"/>
        <v>Other current assets</v>
      </c>
      <c r="C44" s="4"/>
      <c r="D44" s="4"/>
      <c r="E44" s="4">
        <f t="shared" si="6"/>
        <v>972.3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0" customHeight="1">
      <c r="A45" s="56"/>
      <c r="B45" s="4" t="str">
        <f>B62</f>
        <v>Trade and other payables</v>
      </c>
      <c r="C45" s="4"/>
      <c r="D45" s="4"/>
      <c r="E45" s="4">
        <f>E62</f>
        <v>1287.2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0" customHeight="1">
      <c r="A46" s="56"/>
      <c r="B46" s="4" t="str">
        <f>B64</f>
        <v>Other current liabilities</v>
      </c>
      <c r="C46" s="4"/>
      <c r="D46" s="4"/>
      <c r="E46" s="4">
        <f>E64</f>
        <v>14.8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0" customHeight="1">
      <c r="A47" s="56"/>
      <c r="B47" s="4" t="s">
        <v>94</v>
      </c>
      <c r="C47" s="4"/>
      <c r="D47" s="4"/>
      <c r="E47" s="4">
        <f>SUM(E42:E44)-SUM(E45:E46)</f>
        <v>-99.5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0" customHeight="1">
      <c r="A48" s="56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0" customHeight="1">
      <c r="A49" s="56" t="s">
        <v>63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0" customHeight="1">
      <c r="A50" s="56"/>
      <c r="B50" s="4" t="s">
        <v>95</v>
      </c>
      <c r="C50" s="4"/>
      <c r="D50" s="62">
        <v>1898.6</v>
      </c>
      <c r="E50" s="62">
        <v>1764.4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0" customHeight="1">
      <c r="A51" s="67"/>
      <c r="B51" s="4" t="s">
        <v>96</v>
      </c>
      <c r="C51" s="4"/>
      <c r="D51" s="62">
        <v>4842.9</v>
      </c>
      <c r="E51" s="62">
        <f>3085+773.8</f>
        <v>3858.8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0" customHeight="1">
      <c r="A52" s="67"/>
      <c r="B52" s="4" t="s">
        <v>78</v>
      </c>
      <c r="C52" s="4"/>
      <c r="D52" s="62">
        <v>73.5</v>
      </c>
      <c r="E52" s="62">
        <v>32.9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0" customHeight="1">
      <c r="A53" s="56"/>
      <c r="B53" s="65" t="s">
        <v>97</v>
      </c>
      <c r="C53" s="4"/>
      <c r="D53" s="62">
        <f>696.4+51.2+649.4</f>
        <v>1397</v>
      </c>
      <c r="E53" s="62">
        <f>623.2+3.1+517.5</f>
        <v>1143.8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0" customHeight="1">
      <c r="A54" s="56"/>
      <c r="B54" s="4"/>
      <c r="C54" s="4"/>
      <c r="D54" s="4">
        <f t="shared" ref="D54:E54" si="7">SUM(D50:D53)</f>
        <v>8212</v>
      </c>
      <c r="E54" s="4">
        <f t="shared" si="7"/>
        <v>6799.9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0" customHeight="1">
      <c r="A55" s="56"/>
      <c r="B55" s="4" t="s">
        <v>98</v>
      </c>
      <c r="C55" s="4"/>
      <c r="D55" s="62">
        <v>134.8</v>
      </c>
      <c r="E55" s="62">
        <v>191.5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0" customHeight="1">
      <c r="A56" s="56"/>
      <c r="B56" s="4" t="s">
        <v>99</v>
      </c>
      <c r="C56" s="4"/>
      <c r="D56" s="62">
        <v>159.4</v>
      </c>
      <c r="E56" s="62">
        <v>38.7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0" customHeight="1">
      <c r="A57" s="56"/>
      <c r="B57" s="4" t="s">
        <v>100</v>
      </c>
      <c r="C57" s="62"/>
      <c r="D57" s="62">
        <f>969+79.7+60.5</f>
        <v>1109.2</v>
      </c>
      <c r="E57" s="62">
        <f>928.7+0.7+42.9</f>
        <v>972.3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0" customHeight="1">
      <c r="A58" s="56"/>
      <c r="B58" s="4" t="s">
        <v>101</v>
      </c>
      <c r="C58" s="4"/>
      <c r="D58" s="62">
        <v>179.8</v>
      </c>
      <c r="E58" s="62">
        <v>288.8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0" customHeight="1">
      <c r="A59" s="56"/>
      <c r="B59" s="4" t="s">
        <v>102</v>
      </c>
      <c r="C59" s="4"/>
      <c r="D59" s="62">
        <v>840.2</v>
      </c>
      <c r="E59" s="62">
        <v>0.0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0" customHeight="1">
      <c r="A60" s="56"/>
      <c r="B60" s="4" t="s">
        <v>103</v>
      </c>
      <c r="C60" s="4"/>
      <c r="D60" s="4">
        <f t="shared" ref="D60:E60" si="8">SUM(D54:D59)</f>
        <v>10635.4</v>
      </c>
      <c r="E60" s="4">
        <f t="shared" si="8"/>
        <v>8291.2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0" customHeight="1">
      <c r="A61" s="56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0" customHeight="1">
      <c r="A62" s="56"/>
      <c r="B62" s="4" t="s">
        <v>104</v>
      </c>
      <c r="C62" s="4"/>
      <c r="D62" s="62">
        <f>1204.3+83</f>
        <v>1287.3</v>
      </c>
      <c r="E62" s="62">
        <f>1127.6+159.6</f>
        <v>1287.2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0" customHeight="1">
      <c r="A63" s="56"/>
      <c r="B63" s="4" t="s">
        <v>84</v>
      </c>
      <c r="C63" s="4"/>
      <c r="D63" s="62">
        <v>198.5</v>
      </c>
      <c r="E63" s="62">
        <v>172.8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0" customHeight="1">
      <c r="A64" s="56"/>
      <c r="B64" s="4" t="s">
        <v>105</v>
      </c>
      <c r="C64" s="4"/>
      <c r="D64" s="62">
        <v>2.7</v>
      </c>
      <c r="E64" s="62">
        <v>14.8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0" customHeight="1">
      <c r="A65" s="56"/>
      <c r="B65" s="4"/>
      <c r="C65" s="4"/>
      <c r="D65" s="4">
        <f t="shared" ref="D65:E65" si="9">SUM(D62:D64)</f>
        <v>1488.5</v>
      </c>
      <c r="E65" s="4">
        <f t="shared" si="9"/>
        <v>1474.8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0" customHeight="1">
      <c r="A66" s="56"/>
      <c r="B66" s="4" t="s">
        <v>106</v>
      </c>
      <c r="C66" s="4"/>
      <c r="D66" s="62">
        <v>3219.1</v>
      </c>
      <c r="E66" s="62">
        <v>3071.7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0" customHeight="1">
      <c r="A67" s="56"/>
      <c r="B67" s="4" t="s">
        <v>84</v>
      </c>
      <c r="C67" s="4"/>
      <c r="D67" s="62">
        <v>677.0</v>
      </c>
      <c r="E67" s="62">
        <v>753.6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0" customHeight="1">
      <c r="A68" s="56"/>
      <c r="B68" s="4" t="s">
        <v>107</v>
      </c>
      <c r="C68" s="4"/>
      <c r="D68" s="62">
        <f>1075.3+1282.3</f>
        <v>2357.6</v>
      </c>
      <c r="E68" s="62">
        <f>793.4+1.2+1212.9</f>
        <v>2007.5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0" customHeight="1">
      <c r="A69" s="56"/>
      <c r="B69" s="4" t="s">
        <v>108</v>
      </c>
      <c r="C69" s="4"/>
      <c r="D69" s="4">
        <f t="shared" ref="D69:E69" si="10">SUM(D65:D68)</f>
        <v>7742.2</v>
      </c>
      <c r="E69" s="4">
        <f t="shared" si="10"/>
        <v>7307.6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0" customHeight="1">
      <c r="A70" s="56"/>
      <c r="B70" s="4"/>
      <c r="C70" s="4"/>
      <c r="D70" s="62"/>
      <c r="E70" s="62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0" customHeight="1">
      <c r="A71" s="56"/>
      <c r="B71" s="4" t="s">
        <v>90</v>
      </c>
      <c r="C71" s="4"/>
      <c r="D71" s="4">
        <v>2893.2</v>
      </c>
      <c r="E71" s="4">
        <v>983.6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0" customHeight="1">
      <c r="A72" s="56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0" customHeight="1">
      <c r="A73" s="56"/>
      <c r="B73" s="4" t="s">
        <v>109</v>
      </c>
      <c r="C73" s="4"/>
      <c r="D73" s="4">
        <f t="shared" ref="D73:E73" si="11">D69+D71</f>
        <v>10635.4</v>
      </c>
      <c r="E73" s="4">
        <f t="shared" si="11"/>
        <v>8291.2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0" customHeight="1">
      <c r="A74" s="56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0" customHeight="1">
      <c r="A75" s="56"/>
      <c r="B75" s="4" t="s">
        <v>110</v>
      </c>
      <c r="C75" s="4"/>
      <c r="D75" s="4">
        <f t="shared" ref="D75:E75" si="12">D73-D60</f>
        <v>0</v>
      </c>
      <c r="E75" s="4">
        <f t="shared" si="12"/>
        <v>0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0" customHeight="1">
      <c r="A76" s="56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0" customHeight="1">
      <c r="A77" s="56" t="s">
        <v>62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0" customHeight="1">
      <c r="A78" s="56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0" customHeight="1">
      <c r="A79" s="56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0" customHeight="1">
      <c r="A80" s="56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0" customHeight="1">
      <c r="A81" s="56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0" customHeight="1">
      <c r="A82" s="56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56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56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56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56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56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56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56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56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56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56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56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56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56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56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56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56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56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56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56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56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56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56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56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56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56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56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56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56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56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56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56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56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56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56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56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56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56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56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56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56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56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56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56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56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56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56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56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56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56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56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56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56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56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56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56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56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56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56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56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56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56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56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56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56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56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56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56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56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56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56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56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56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56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56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56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56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56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56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56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56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56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56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56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56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56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56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56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56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56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56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56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56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56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56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56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56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56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56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56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56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56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56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56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56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56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56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56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56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56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56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56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56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56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56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56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56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56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56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56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56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56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56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56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56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56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56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56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56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56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56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56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56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56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56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56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56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56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56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56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56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56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56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56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56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56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56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56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56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56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56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56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56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56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56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56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56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56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56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56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56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56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56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56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56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56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56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56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56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56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56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56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56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56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56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56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56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56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56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56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56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56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56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56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56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56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56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56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56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56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56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56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56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56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56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56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56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56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56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56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56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56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56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56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56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56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56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56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56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56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56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56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56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56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56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56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56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56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56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56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56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56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56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56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56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56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56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56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56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56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56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56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56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56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56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56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56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56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56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56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56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56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56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56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56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56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56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56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56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56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56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56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56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56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56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56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56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56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56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56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56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56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56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56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56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56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56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56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56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56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56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56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56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56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56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56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56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56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56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56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56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56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56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56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56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56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56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56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56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56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56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56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56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56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56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56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56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56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56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56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56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56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56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56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56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56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56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56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56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56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56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56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56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56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56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56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56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56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56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56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56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56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56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56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56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56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56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56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56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56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56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56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56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56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56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56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56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56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56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56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56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56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56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56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56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56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56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56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56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56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56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56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56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56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56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56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56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56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56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56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56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56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56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56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56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56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56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56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56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56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56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56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56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56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56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56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56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56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56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56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56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56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56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56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56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56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56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56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56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56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56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56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56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56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56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56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56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56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56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56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56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56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56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56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56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56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56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56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56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56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56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56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56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56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56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56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56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56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56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56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56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56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56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56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56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56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56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56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56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56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56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56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56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56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56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56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56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56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56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56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56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56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56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56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56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56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56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56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56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56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56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56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56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56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56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56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56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56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56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56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56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56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56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56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56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56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56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56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56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56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56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56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56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56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56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56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56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56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56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56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56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56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56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56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56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56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56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56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56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56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56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56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56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56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56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56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56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56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56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56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56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56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56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56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56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56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56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56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56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56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56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56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56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56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56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56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56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56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56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56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56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56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56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56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56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56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56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56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56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56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56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56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56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56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56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56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56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56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56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56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56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56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56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56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56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56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56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56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56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56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56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56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56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56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56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56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56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56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56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56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56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56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56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56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56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56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56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56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56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56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56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56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56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56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56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56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56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56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56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56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56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56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56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56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56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56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56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56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56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56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56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56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56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56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56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56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56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56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56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56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56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56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56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56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56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56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56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56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56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56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56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56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56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56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56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56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56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56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56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56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56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56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56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56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56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56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56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56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56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56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56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56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56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56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56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56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56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56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56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56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56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56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56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56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56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56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56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56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56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56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56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56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56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56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56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56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56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56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56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56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56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56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56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56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56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56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56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56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56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56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56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56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56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56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56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56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56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56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56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56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56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56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56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56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56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56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56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56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56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56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56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56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56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56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56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56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56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56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56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56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56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56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56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56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56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56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56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56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56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56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56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56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56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56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56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56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56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56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56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56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56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56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56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56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56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56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56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56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56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56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56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56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56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56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56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56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56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56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56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56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56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56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56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56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56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56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56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56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56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56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56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56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56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56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56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56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56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56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56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56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56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56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56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56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56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56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56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56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56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56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56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56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56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56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56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56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56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56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56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56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56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56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56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56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56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56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56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56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56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56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56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56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56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56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56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56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56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56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56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56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56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56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56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56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56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56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56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56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56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56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56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56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56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56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56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56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56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56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56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56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56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56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56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56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56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56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56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56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56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56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56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56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56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56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56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56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56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56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56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56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56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56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56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56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56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56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56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56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56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56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56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56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56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56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56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56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56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56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56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56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56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56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56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56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56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56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56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56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56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56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56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56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56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56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56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56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56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56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56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56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56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56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56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56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56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56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56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56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56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56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56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56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56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56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56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56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56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56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56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56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56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56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56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56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56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56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56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56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56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56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56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56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56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56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56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56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56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56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56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0.75" footer="0.0" header="0.0" left="0.7" right="0.7" top="0.75"/>
  <pageSetup paperSize="9" orientation="landscape"/>
  <headerFooter>
    <oddHeader>&amp;R&amp;F  &amp;A </oddHeader>
    <oddFooter>&amp;L© 2020&amp;CPage &amp;P of 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.38"/>
    <col customWidth="1" min="2" max="2" width="35.5"/>
    <col customWidth="1" min="3" max="10" width="10.13"/>
    <col customWidth="1" min="11" max="26" width="7.88"/>
  </cols>
  <sheetData>
    <row r="1" ht="45.0" customHeight="1">
      <c r="A1" s="52" t="s">
        <v>111</v>
      </c>
      <c r="B1" s="53"/>
      <c r="C1" s="68" t="str">
        <f>IS!C1</f>
        <v>Hist.</v>
      </c>
      <c r="D1" s="68" t="str">
        <f>IS!D1</f>
        <v>Hist.</v>
      </c>
      <c r="E1" s="68" t="str">
        <f>IS!E1</f>
        <v>Hist.</v>
      </c>
      <c r="F1" s="68" t="str">
        <f>IS!F1</f>
        <v>Proj.</v>
      </c>
      <c r="G1" s="68" t="str">
        <f>IS!G1</f>
        <v>Proj.</v>
      </c>
      <c r="H1" s="68" t="str">
        <f>IS!H1</f>
        <v>Proj.</v>
      </c>
      <c r="I1" s="68" t="str">
        <f>IS!I1</f>
        <v>Proj.</v>
      </c>
      <c r="J1" s="68" t="str">
        <f>IS!J1</f>
        <v>Proj.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0.0" customHeight="1">
      <c r="A2" s="30" t="s">
        <v>27</v>
      </c>
      <c r="B2" s="31"/>
      <c r="C2" s="55">
        <f>IS!C2</f>
        <v>43100</v>
      </c>
      <c r="D2" s="55">
        <f>IS!D2</f>
        <v>43465</v>
      </c>
      <c r="E2" s="55">
        <f>IS!E2</f>
        <v>43830</v>
      </c>
      <c r="F2" s="55">
        <f>IS!F2</f>
        <v>44196</v>
      </c>
      <c r="G2" s="55">
        <f>IS!G2</f>
        <v>44561</v>
      </c>
      <c r="H2" s="55">
        <f>IS!H2</f>
        <v>44926</v>
      </c>
      <c r="I2" s="55">
        <f>IS!I2</f>
        <v>45291</v>
      </c>
      <c r="J2" s="55">
        <f>IS!J2</f>
        <v>45657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0" customHeight="1">
      <c r="A4" s="56" t="s">
        <v>111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0" customHeight="1">
      <c r="A5" s="56"/>
      <c r="B5" s="4" t="s">
        <v>91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0" customHeight="1">
      <c r="A6" s="56"/>
      <c r="B6" s="4" t="s">
        <v>112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0" customHeight="1">
      <c r="A7" s="56"/>
      <c r="B7" s="4" t="s">
        <v>113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0" customHeight="1">
      <c r="A8" s="56"/>
      <c r="B8" s="4" t="s">
        <v>114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0" customHeight="1">
      <c r="A9" s="67"/>
      <c r="B9" s="4" t="s">
        <v>115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0" customHeight="1">
      <c r="A10" s="56"/>
      <c r="B10" s="4" t="s">
        <v>116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0" customHeight="1">
      <c r="A11" s="56"/>
      <c r="B11" s="4" t="s">
        <v>117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0" customHeight="1">
      <c r="A12" s="56"/>
      <c r="B12" s="4" t="s">
        <v>118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0" customHeight="1">
      <c r="A13" s="56"/>
      <c r="B13" s="4" t="s">
        <v>119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0" customHeight="1">
      <c r="A14" s="56"/>
      <c r="B14" s="4" t="s">
        <v>120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0" customHeight="1">
      <c r="A15" s="56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0" customHeight="1">
      <c r="A16" s="56"/>
      <c r="B16" s="4" t="s">
        <v>121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0" customHeight="1">
      <c r="A17" s="56"/>
      <c r="B17" s="4" t="s">
        <v>122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0" customHeight="1">
      <c r="A18" s="56"/>
      <c r="B18" s="4" t="s">
        <v>123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0" customHeight="1">
      <c r="A19" s="5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0" customHeight="1">
      <c r="A20" s="56"/>
      <c r="B20" s="4" t="s">
        <v>124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0" customHeight="1">
      <c r="A21" s="56"/>
      <c r="B21" s="4" t="s">
        <v>125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0" customHeight="1">
      <c r="A22" s="56"/>
      <c r="B22" s="4" t="s">
        <v>126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0" customHeight="1">
      <c r="A23" s="56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0" customHeight="1">
      <c r="A24" s="56"/>
      <c r="B24" s="4" t="s">
        <v>127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0" customHeight="1">
      <c r="A25" s="56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0" customHeight="1">
      <c r="A26" s="56"/>
      <c r="B26" s="4" t="s">
        <v>128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0" customHeight="1">
      <c r="A27" s="56"/>
      <c r="B27" s="4" t="s">
        <v>129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0" customHeight="1">
      <c r="A28" s="56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0" customHeight="1">
      <c r="A29" s="56" t="s">
        <v>130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0" customHeight="1">
      <c r="A30" s="56"/>
      <c r="B30" s="4" t="s">
        <v>131</v>
      </c>
      <c r="C30" s="4"/>
      <c r="D30" s="4"/>
      <c r="E30" s="4"/>
      <c r="F30" s="57">
        <v>0.0</v>
      </c>
      <c r="G30" s="57">
        <v>-200.0</v>
      </c>
      <c r="H30" s="57">
        <v>-100.0</v>
      </c>
      <c r="I30" s="57">
        <v>-100.0</v>
      </c>
      <c r="J30" s="57">
        <v>-100.0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0" customHeight="1">
      <c r="A31" s="56"/>
      <c r="B31" s="4" t="s">
        <v>132</v>
      </c>
      <c r="C31" s="4"/>
      <c r="D31" s="4"/>
      <c r="E31" s="4"/>
      <c r="F31" s="59">
        <v>0.06</v>
      </c>
      <c r="G31" s="59">
        <v>0.06</v>
      </c>
      <c r="H31" s="59">
        <v>0.06</v>
      </c>
      <c r="I31" s="59">
        <v>0.06</v>
      </c>
      <c r="J31" s="59">
        <v>0.06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0" customHeight="1">
      <c r="A32" s="56"/>
      <c r="B32" s="4" t="s">
        <v>133</v>
      </c>
      <c r="C32" s="4"/>
      <c r="D32" s="4"/>
      <c r="E32" s="4"/>
      <c r="F32" s="59">
        <v>0.005</v>
      </c>
      <c r="G32" s="59">
        <v>0.005</v>
      </c>
      <c r="H32" s="59">
        <v>0.005</v>
      </c>
      <c r="I32" s="59">
        <v>0.005</v>
      </c>
      <c r="J32" s="59">
        <v>0.005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0" customHeight="1">
      <c r="A33" s="56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0" customHeight="1">
      <c r="A34" s="56"/>
      <c r="B34" s="4" t="s">
        <v>134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0" customHeight="1">
      <c r="A35" s="56"/>
      <c r="B35" s="4" t="s">
        <v>135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0" customHeight="1">
      <c r="A36" s="56"/>
      <c r="B36" s="4" t="s">
        <v>136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0" customHeight="1">
      <c r="A37" s="56"/>
      <c r="B37" s="4" t="s">
        <v>137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0" customHeight="1">
      <c r="A38" s="56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0" customHeight="1">
      <c r="A39" s="56"/>
      <c r="B39" s="4" t="s">
        <v>129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0" customHeight="1">
      <c r="A40" s="56"/>
      <c r="B40" s="4" t="s">
        <v>138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0" customHeight="1">
      <c r="A41" s="5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0" customHeight="1">
      <c r="A42" s="56"/>
      <c r="B42" s="4" t="s">
        <v>139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0" customHeight="1">
      <c r="A43" s="56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0" customHeight="1">
      <c r="A44" s="56" t="s">
        <v>62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56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56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56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56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5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56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56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56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56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56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56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56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56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56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56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56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56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56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56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56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5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56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5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5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5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5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56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56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56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56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5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56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56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56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56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56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56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56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56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56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56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56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56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56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56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56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56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56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56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56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56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56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56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56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56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56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56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56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56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56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56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56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56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56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56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56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56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56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56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56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56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56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56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56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56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56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56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56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56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56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56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56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56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56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56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56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56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56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56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56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56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56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56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56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56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56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56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56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56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56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56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56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56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56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56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56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56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56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56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56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56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56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56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56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56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56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56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56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56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56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56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56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56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56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56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56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56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56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56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56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56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56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56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56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56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56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56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56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56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56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56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56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56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56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56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56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56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56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56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56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56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56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56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56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56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56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56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56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56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56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56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56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56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56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56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56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56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56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56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56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56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56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56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56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56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56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56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56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56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56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56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56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56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56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56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56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56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56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56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56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56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56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56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56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56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56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56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56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56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56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56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56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56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56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56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56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56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56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56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56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56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56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56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56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56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56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56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56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56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56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56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56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56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56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56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56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56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56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56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56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56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56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56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56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56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56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56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56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56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56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56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56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56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56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56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56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56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56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56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56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56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56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56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56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56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56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56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56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56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56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56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56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56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56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56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56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56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56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56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56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56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56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56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56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56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56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56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56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56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56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56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56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56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56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56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56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56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56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56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56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56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56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56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56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56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56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56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56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56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56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56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56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56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56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56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56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56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56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56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56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56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56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56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56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56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56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56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56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56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56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56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56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56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56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56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56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56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56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56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56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56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56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56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56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56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56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56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56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56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56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56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56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56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56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56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56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56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56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56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56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56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56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56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56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56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56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56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56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56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56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56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56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56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56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56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56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56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56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56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56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56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56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56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56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56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56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56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56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56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56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56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56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56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56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56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56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56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56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56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56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56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56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56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56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56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56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56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56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56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56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56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56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56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56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56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56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56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56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56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56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56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56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56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56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56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56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56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56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56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56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56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56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56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56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56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56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56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56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56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56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56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56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56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56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56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56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56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56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56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56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56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56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56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56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56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56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56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56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56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56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56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56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56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56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56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56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56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56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56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56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56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56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56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56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56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56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56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56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56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56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56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56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56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56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56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56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56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56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56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56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56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56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56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56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56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56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56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56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56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56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56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56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56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56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56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56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56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56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56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56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56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56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56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56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56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56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56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56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56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56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56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56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56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56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56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56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56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56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56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56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56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56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56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56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56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56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56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56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56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56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56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56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56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56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56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56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56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56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56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56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56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56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56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56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56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56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56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56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56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56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56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56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56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56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56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56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56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56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56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56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56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56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56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56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56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56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56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56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56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56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56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56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56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56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56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56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56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56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56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56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56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56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56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56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56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56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56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56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56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56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56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56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56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56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56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56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56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56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56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56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56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56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56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56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56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56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56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56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56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56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56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56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56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56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56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56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56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56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56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56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56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56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56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56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56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56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56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56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56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56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56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56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56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56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56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56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56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56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56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56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56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56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56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56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56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56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56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56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56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56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56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56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56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56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56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56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56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56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56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56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56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56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56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56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56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56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56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56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56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56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56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56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56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56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56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56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56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56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56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56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56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56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56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56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56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56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56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56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56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56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56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56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56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56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56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56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56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56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56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56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56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56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56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56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56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56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56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56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56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56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56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56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56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56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56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56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56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56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56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56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56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56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56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56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56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56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56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56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56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56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56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56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56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56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56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56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56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56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56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56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56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56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56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56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56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56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56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56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56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56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56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56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56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56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56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56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56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56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56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56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56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56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56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56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56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56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56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56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56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56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56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56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56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56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56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56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56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56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56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56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56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56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56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56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56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56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56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56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56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56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56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56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56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56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56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56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56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56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56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56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56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56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56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56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56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56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56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56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56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56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56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56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56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56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56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56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56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56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56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56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56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56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56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56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56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56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56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56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56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56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56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56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56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56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56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56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56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56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56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56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56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56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56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56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56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56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56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56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56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56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56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56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56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56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56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56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56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56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56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56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56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56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56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56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56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56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56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56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56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56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56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56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56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56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56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56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56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56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56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56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56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56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56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56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56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56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56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56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56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56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56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56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56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56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56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56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56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56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56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56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56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56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56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56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56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56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56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56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56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56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56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56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56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56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56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56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56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56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56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56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56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56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56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56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56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56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56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56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56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56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56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56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56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56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56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56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56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56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56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56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56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56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56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56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56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56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56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56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56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56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56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56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56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56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56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56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0.75" footer="0.0" header="0.0" left="0.7" right="0.7" top="0.75"/>
  <pageSetup paperSize="9" orientation="landscape"/>
  <headerFooter>
    <oddHeader>&amp;R&amp;F  &amp;A </oddHeader>
    <oddFooter>&amp;L© 2020&amp;CPage &amp;P of 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 outlineLevelRow="1"/>
  <cols>
    <col customWidth="1" min="1" max="1" width="1.38"/>
    <col customWidth="1" min="2" max="2" width="29.0"/>
    <col customWidth="1" min="3" max="10" width="8.63"/>
    <col customWidth="1" min="11" max="11" width="57.13"/>
    <col customWidth="1" min="12" max="12" width="20.13"/>
    <col customWidth="1" min="13" max="26" width="7.88"/>
  </cols>
  <sheetData>
    <row r="1" ht="45.0" customHeight="1">
      <c r="A1" s="52" t="s">
        <v>140</v>
      </c>
      <c r="B1" s="53"/>
      <c r="C1" s="54" t="str">
        <f>IS!C1</f>
        <v>Hist.</v>
      </c>
      <c r="D1" s="54" t="str">
        <f>IS!D1</f>
        <v>Hist.</v>
      </c>
      <c r="E1" s="54" t="str">
        <f>IS!E1</f>
        <v>Hist.</v>
      </c>
      <c r="F1" s="54" t="str">
        <f>IS!F1</f>
        <v>Proj.</v>
      </c>
      <c r="G1" s="54" t="str">
        <f>IS!G1</f>
        <v>Proj.</v>
      </c>
      <c r="H1" s="54" t="str">
        <f>IS!H1</f>
        <v>Proj.</v>
      </c>
      <c r="I1" s="54" t="str">
        <f>IS!I1</f>
        <v>Proj.</v>
      </c>
      <c r="J1" s="54" t="str">
        <f>IS!J1</f>
        <v>Proj.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0.0" customHeight="1">
      <c r="A2" s="30" t="s">
        <v>27</v>
      </c>
      <c r="B2" s="31"/>
      <c r="C2" s="55">
        <f>IS!C2</f>
        <v>43100</v>
      </c>
      <c r="D2" s="55">
        <f>IS!D2</f>
        <v>43465</v>
      </c>
      <c r="E2" s="55">
        <f>IS!E2</f>
        <v>43830</v>
      </c>
      <c r="F2" s="55">
        <f>IS!F2</f>
        <v>44196</v>
      </c>
      <c r="G2" s="55">
        <f>IS!G2</f>
        <v>44561</v>
      </c>
      <c r="H2" s="55">
        <f>IS!H2</f>
        <v>44926</v>
      </c>
      <c r="I2" s="55">
        <f>IS!I2</f>
        <v>45291</v>
      </c>
      <c r="J2" s="55">
        <f>IS!J2</f>
        <v>45657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0" customHeight="1">
      <c r="A4" s="56" t="s">
        <v>141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0" customHeight="1">
      <c r="A5" s="56"/>
      <c r="B5" s="4" t="s">
        <v>142</v>
      </c>
      <c r="C5" s="4"/>
      <c r="D5" s="4"/>
      <c r="E5" s="4"/>
      <c r="F5" s="59">
        <v>-0.05</v>
      </c>
      <c r="G5" s="59">
        <v>0.01</v>
      </c>
      <c r="H5" s="59">
        <v>0.02</v>
      </c>
      <c r="I5" s="59">
        <v>0.03</v>
      </c>
      <c r="J5" s="59">
        <v>0.03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0" customHeight="1">
      <c r="A6" s="56"/>
      <c r="B6" s="4" t="s">
        <v>143</v>
      </c>
      <c r="C6" s="4"/>
      <c r="D6" s="58">
        <f t="shared" ref="D6:E6" si="1">D35/D30</f>
        <v>1.01666079</v>
      </c>
      <c r="E6" s="58">
        <f t="shared" si="1"/>
        <v>1.166059713</v>
      </c>
      <c r="F6" s="59">
        <v>1.03</v>
      </c>
      <c r="G6" s="59">
        <v>1.03</v>
      </c>
      <c r="H6" s="59">
        <v>1.03</v>
      </c>
      <c r="I6" s="59">
        <v>1.03</v>
      </c>
      <c r="J6" s="59">
        <v>1.03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0" customHeight="1">
      <c r="A7" s="56"/>
      <c r="B7" s="4" t="s">
        <v>144</v>
      </c>
      <c r="C7" s="4"/>
      <c r="D7" s="4"/>
      <c r="E7" s="4"/>
      <c r="F7" s="4">
        <f t="shared" ref="F7:J7" si="2">F30/F33*-1</f>
        <v>45.7628176</v>
      </c>
      <c r="G7" s="4">
        <f t="shared" si="2"/>
        <v>46.66901201</v>
      </c>
      <c r="H7" s="4">
        <f t="shared" si="2"/>
        <v>47.12655135</v>
      </c>
      <c r="I7" s="4">
        <f t="shared" si="2"/>
        <v>47.12655135</v>
      </c>
      <c r="J7" s="4">
        <f t="shared" si="2"/>
        <v>47.12655135</v>
      </c>
      <c r="K7" s="4" t="str">
        <f>FORMULATEXT(J7)</f>
        <v>=J30/J33*-1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0" customHeight="1">
      <c r="A8" s="56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0" customHeight="1" outlineLevel="1">
      <c r="A9" s="56" t="s">
        <v>145</v>
      </c>
      <c r="B9" s="4"/>
      <c r="C9" s="4"/>
      <c r="D9" s="4"/>
      <c r="E9" s="4"/>
      <c r="F9" s="4"/>
      <c r="G9" s="4"/>
      <c r="H9" s="4"/>
      <c r="I9" s="4"/>
      <c r="J9" s="4"/>
      <c r="K9" s="4"/>
      <c r="L9" s="69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0" customHeight="1" outlineLevel="1">
      <c r="A10" s="56"/>
      <c r="B10" s="4" t="s">
        <v>146</v>
      </c>
      <c r="C10" s="4"/>
      <c r="D10" s="62">
        <f>245.7+759.2</f>
        <v>1004.9</v>
      </c>
      <c r="E10" s="4">
        <f>D15</f>
        <v>1030.2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0" customHeight="1" outlineLevel="1">
      <c r="A11" s="56"/>
      <c r="B11" s="4" t="s">
        <v>147</v>
      </c>
      <c r="C11" s="4"/>
      <c r="D11" s="62">
        <f>16.6+19.8</f>
        <v>36.4</v>
      </c>
      <c r="E11" s="62">
        <f>12.9+122.5</f>
        <v>135.4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0" customHeight="1" outlineLevel="1">
      <c r="A12" s="56"/>
      <c r="B12" s="4" t="s">
        <v>148</v>
      </c>
      <c r="C12" s="4"/>
      <c r="D12" s="62">
        <v>17.5</v>
      </c>
      <c r="E12" s="62">
        <v>47.4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0" customHeight="1" outlineLevel="1">
      <c r="A13" s="56"/>
      <c r="B13" s="4" t="s">
        <v>149</v>
      </c>
      <c r="C13" s="4"/>
      <c r="D13" s="62">
        <v>-28.6</v>
      </c>
      <c r="E13" s="62">
        <v>-30.5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0" customHeight="1" outlineLevel="1">
      <c r="A14" s="56"/>
      <c r="B14" s="4" t="s">
        <v>150</v>
      </c>
      <c r="C14" s="4"/>
      <c r="D14" s="62">
        <v>0.0</v>
      </c>
      <c r="E14" s="62">
        <v>0.0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0" customHeight="1" outlineLevel="1">
      <c r="A15" s="56"/>
      <c r="B15" s="4" t="s">
        <v>151</v>
      </c>
      <c r="C15" s="4"/>
      <c r="D15" s="4">
        <f t="shared" ref="D15:E15" si="3">SUM(D10:D14)</f>
        <v>1030.2</v>
      </c>
      <c r="E15" s="4">
        <f t="shared" si="3"/>
        <v>1182.5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0" customHeight="1" outlineLevel="1">
      <c r="A16" s="56"/>
      <c r="B16" s="4" t="s">
        <v>152</v>
      </c>
      <c r="C16" s="4"/>
      <c r="D16" s="62">
        <v>236.2</v>
      </c>
      <c r="E16" s="62">
        <v>218.6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0" customHeight="1" outlineLevel="1">
      <c r="A17" s="56"/>
      <c r="B17" s="4" t="s">
        <v>153</v>
      </c>
      <c r="C17" s="4"/>
      <c r="D17" s="4">
        <f t="shared" ref="D17:E17" si="4">D15-D16</f>
        <v>794</v>
      </c>
      <c r="E17" s="4">
        <f t="shared" si="4"/>
        <v>963.9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0" customHeight="1" outlineLevel="1">
      <c r="A18" s="56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0" customHeight="1" outlineLevel="1">
      <c r="A19" s="56" t="s">
        <v>154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0" customHeight="1" outlineLevel="1">
      <c r="A20" s="56"/>
      <c r="B20" s="4" t="s">
        <v>146</v>
      </c>
      <c r="C20" s="4"/>
      <c r="D20" s="62">
        <f>268.9+507.8</f>
        <v>776.7</v>
      </c>
      <c r="E20" s="4">
        <f>D25</f>
        <v>738.6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0" customHeight="1" outlineLevel="1">
      <c r="A21" s="56"/>
      <c r="B21" s="4" t="s">
        <v>147</v>
      </c>
      <c r="C21" s="4"/>
      <c r="D21" s="62">
        <f>8.1+16.7</f>
        <v>24.8</v>
      </c>
      <c r="E21" s="62">
        <f>-110.6+348.5</f>
        <v>237.9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0" customHeight="1" outlineLevel="1">
      <c r="A22" s="56"/>
      <c r="B22" s="4" t="s">
        <v>148</v>
      </c>
      <c r="C22" s="4"/>
      <c r="D22" s="62">
        <f>80.1</f>
        <v>80.1</v>
      </c>
      <c r="E22" s="62">
        <v>0.0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0" customHeight="1" outlineLevel="1">
      <c r="A23" s="56"/>
      <c r="B23" s="4" t="s">
        <v>149</v>
      </c>
      <c r="C23" s="4"/>
      <c r="D23" s="62">
        <v>-6.5</v>
      </c>
      <c r="E23" s="62">
        <v>-2.6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0" customHeight="1" outlineLevel="1">
      <c r="A24" s="56"/>
      <c r="B24" s="4" t="s">
        <v>150</v>
      </c>
      <c r="C24" s="4"/>
      <c r="D24" s="62">
        <f>-10.6-130.2+4.3</f>
        <v>-136.5</v>
      </c>
      <c r="E24" s="62">
        <v>0.0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0" customHeight="1" outlineLevel="1">
      <c r="A25" s="56"/>
      <c r="B25" s="4" t="s">
        <v>151</v>
      </c>
      <c r="C25" s="4"/>
      <c r="D25" s="4">
        <f>SUM(D20:D24)</f>
        <v>738.6</v>
      </c>
      <c r="E25" s="4">
        <f>SUM(E20:E23)</f>
        <v>973.9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0" customHeight="1" outlineLevel="1">
      <c r="A26" s="56"/>
      <c r="B26" s="4" t="s">
        <v>152</v>
      </c>
      <c r="C26" s="4"/>
      <c r="D26" s="62">
        <v>259.9</v>
      </c>
      <c r="E26" s="62">
        <v>146.7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0" customHeight="1" outlineLevel="1">
      <c r="A27" s="56"/>
      <c r="B27" s="4" t="s">
        <v>153</v>
      </c>
      <c r="C27" s="4"/>
      <c r="D27" s="4">
        <f t="shared" ref="D27:E27" si="5">D25-D26</f>
        <v>478.7</v>
      </c>
      <c r="E27" s="4">
        <f t="shared" si="5"/>
        <v>827.2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0" customHeight="1" outlineLevel="1">
      <c r="A28" s="56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0" customHeight="1">
      <c r="A29" s="56" t="s">
        <v>155</v>
      </c>
      <c r="B29" s="4"/>
      <c r="C29" s="4"/>
      <c r="D29" s="4"/>
      <c r="E29" s="62">
        <v>6.0</v>
      </c>
      <c r="F29" s="58"/>
      <c r="G29" s="58"/>
      <c r="H29" s="58"/>
      <c r="I29" s="58"/>
      <c r="J29" s="58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0" customHeight="1">
      <c r="A30" s="56"/>
      <c r="B30" s="4" t="s">
        <v>146</v>
      </c>
      <c r="C30" s="4"/>
      <c r="D30" s="4">
        <f t="shared" ref="D30:J30" si="6">C35</f>
        <v>1134.4</v>
      </c>
      <c r="E30" s="4">
        <f t="shared" si="6"/>
        <v>1153.3</v>
      </c>
      <c r="F30" s="4">
        <f t="shared" si="6"/>
        <v>1344.816667</v>
      </c>
      <c r="G30" s="4">
        <f t="shared" si="6"/>
        <v>1385.161167</v>
      </c>
      <c r="H30" s="4">
        <f t="shared" si="6"/>
        <v>1426.716002</v>
      </c>
      <c r="I30" s="4">
        <f t="shared" si="6"/>
        <v>1469.517482</v>
      </c>
      <c r="J30" s="4">
        <f t="shared" si="6"/>
        <v>1513.603006</v>
      </c>
      <c r="K30" s="4" t="str">
        <f t="shared" ref="K30:K37" si="9">FORMULATEXT(J30)</f>
        <v>=I35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0" customHeight="1">
      <c r="A31" s="56"/>
      <c r="B31" s="4" t="s">
        <v>147</v>
      </c>
      <c r="C31" s="4"/>
      <c r="D31" s="4">
        <f t="shared" ref="D31:E31" si="7">D11+D21/$E$29</f>
        <v>40.53333333</v>
      </c>
      <c r="E31" s="4">
        <f t="shared" si="7"/>
        <v>175.05</v>
      </c>
      <c r="F31" s="4">
        <f t="shared" ref="F31:J31" si="8">(F$35-F$30-F$33)*AVERAGE(D31/(D$31+D$32),E31/(E$31+E$32))</f>
        <v>47.23396418</v>
      </c>
      <c r="G31" s="4">
        <f t="shared" si="8"/>
        <v>52.15464574</v>
      </c>
      <c r="H31" s="4">
        <f t="shared" si="8"/>
        <v>51.5006938</v>
      </c>
      <c r="I31" s="4">
        <f t="shared" si="8"/>
        <v>54.07637725</v>
      </c>
      <c r="J31" s="4">
        <f t="shared" si="8"/>
        <v>55.16787731</v>
      </c>
      <c r="K31" s="4" t="str">
        <f t="shared" si="9"/>
        <v>=(J$35-J$30-J$33)*AVERAGE(H31/(H$31+H$32),I31/(I$31+I$32))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0" customHeight="1">
      <c r="A32" s="56"/>
      <c r="B32" s="4" t="s">
        <v>148</v>
      </c>
      <c r="C32" s="4"/>
      <c r="D32" s="4">
        <f t="shared" ref="D32:E32" si="10">D12+D22/$E$29</f>
        <v>30.85</v>
      </c>
      <c r="E32" s="4">
        <f t="shared" si="10"/>
        <v>47.4</v>
      </c>
      <c r="F32" s="4">
        <f t="shared" ref="F32:J32" si="11">(F$35-F$30-F$33)*AVERAGE(D32/(D$31+D$32),E32/(E$31+E$32))</f>
        <v>22.49720248</v>
      </c>
      <c r="G32" s="4">
        <f t="shared" si="11"/>
        <v>19.08072259</v>
      </c>
      <c r="H32" s="4">
        <f t="shared" si="11"/>
        <v>21.57493025</v>
      </c>
      <c r="I32" s="4">
        <f t="shared" si="11"/>
        <v>21.19151552</v>
      </c>
      <c r="J32" s="4">
        <f t="shared" si="11"/>
        <v>22.35805225</v>
      </c>
      <c r="K32" s="4" t="str">
        <f t="shared" si="9"/>
        <v>=(J$35-J$30-J$33)*AVERAGE(H32/(H$31+H$32),I32/(I$31+I$32))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0" customHeight="1">
      <c r="A33" s="56"/>
      <c r="B33" s="4" t="s">
        <v>149</v>
      </c>
      <c r="C33" s="4"/>
      <c r="D33" s="4">
        <f t="shared" ref="D33:E33" si="12">D13+D23/$E$29</f>
        <v>-29.68333333</v>
      </c>
      <c r="E33" s="4">
        <f t="shared" si="12"/>
        <v>-30.93333333</v>
      </c>
      <c r="F33" s="4">
        <f t="shared" ref="F33:J33" si="13">(1+F5)*E33</f>
        <v>-29.38666667</v>
      </c>
      <c r="G33" s="4">
        <f t="shared" si="13"/>
        <v>-29.68053333</v>
      </c>
      <c r="H33" s="4">
        <f t="shared" si="13"/>
        <v>-30.274144</v>
      </c>
      <c r="I33" s="4">
        <f t="shared" si="13"/>
        <v>-31.18236832</v>
      </c>
      <c r="J33" s="4">
        <f t="shared" si="13"/>
        <v>-32.11783937</v>
      </c>
      <c r="K33" s="4" t="str">
        <f t="shared" si="9"/>
        <v>=(1+J5)*I33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0" customHeight="1">
      <c r="A34" s="56"/>
      <c r="B34" s="4" t="s">
        <v>150</v>
      </c>
      <c r="C34" s="4"/>
      <c r="D34" s="4">
        <f t="shared" ref="D34:E34" si="14">D14+D24/$E$29</f>
        <v>-22.75</v>
      </c>
      <c r="E34" s="4">
        <f t="shared" si="14"/>
        <v>0</v>
      </c>
      <c r="F34" s="4">
        <f t="shared" ref="F34:J34" si="15">E34</f>
        <v>0</v>
      </c>
      <c r="G34" s="4">
        <f t="shared" si="15"/>
        <v>0</v>
      </c>
      <c r="H34" s="4">
        <f t="shared" si="15"/>
        <v>0</v>
      </c>
      <c r="I34" s="4">
        <f t="shared" si="15"/>
        <v>0</v>
      </c>
      <c r="J34" s="4">
        <f t="shared" si="15"/>
        <v>0</v>
      </c>
      <c r="K34" s="4" t="str">
        <f t="shared" si="9"/>
        <v>=I34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0" customHeight="1">
      <c r="A35" s="56"/>
      <c r="B35" s="4" t="s">
        <v>151</v>
      </c>
      <c r="C35" s="62">
        <v>1134.4</v>
      </c>
      <c r="D35" s="4">
        <f>D15+D25/E29</f>
        <v>1153.3</v>
      </c>
      <c r="E35" s="4">
        <f>SUM(E30:E33)</f>
        <v>1344.816667</v>
      </c>
      <c r="F35" s="4">
        <f t="shared" ref="F35:J35" si="16">F6*E35</f>
        <v>1385.161167</v>
      </c>
      <c r="G35" s="4">
        <f t="shared" si="16"/>
        <v>1426.716002</v>
      </c>
      <c r="H35" s="4">
        <f t="shared" si="16"/>
        <v>1469.517482</v>
      </c>
      <c r="I35" s="4">
        <f t="shared" si="16"/>
        <v>1513.603006</v>
      </c>
      <c r="J35" s="4">
        <f t="shared" si="16"/>
        <v>1559.011096</v>
      </c>
      <c r="K35" s="4" t="str">
        <f t="shared" si="9"/>
        <v>=J6*I35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0" customHeight="1">
      <c r="A36" s="56"/>
      <c r="B36" s="4" t="s">
        <v>152</v>
      </c>
      <c r="C36" s="62">
        <v>290.5</v>
      </c>
      <c r="D36" s="4">
        <f>D16+D26/E29</f>
        <v>279.5166667</v>
      </c>
      <c r="E36" s="4">
        <f>E16+E26/$E$29</f>
        <v>243.05</v>
      </c>
      <c r="F36" s="4">
        <f t="shared" ref="F36:J36" si="17">F38*F35</f>
        <v>249.32901</v>
      </c>
      <c r="G36" s="4">
        <f t="shared" si="17"/>
        <v>256.8088803</v>
      </c>
      <c r="H36" s="4">
        <f t="shared" si="17"/>
        <v>264.5131467</v>
      </c>
      <c r="I36" s="4">
        <f t="shared" si="17"/>
        <v>272.4485411</v>
      </c>
      <c r="J36" s="4">
        <f t="shared" si="17"/>
        <v>280.6219973</v>
      </c>
      <c r="K36" s="4" t="str">
        <f t="shared" si="9"/>
        <v>=J38*J35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0" customHeight="1">
      <c r="A37" s="56"/>
      <c r="B37" s="4" t="s">
        <v>153</v>
      </c>
      <c r="C37" s="4">
        <f t="shared" ref="C37:J37" si="18">C35-C36</f>
        <v>843.9</v>
      </c>
      <c r="D37" s="4">
        <f t="shared" si="18"/>
        <v>873.7833333</v>
      </c>
      <c r="E37" s="4">
        <f t="shared" si="18"/>
        <v>1101.766667</v>
      </c>
      <c r="F37" s="4">
        <f t="shared" si="18"/>
        <v>1135.832157</v>
      </c>
      <c r="G37" s="4">
        <f t="shared" si="18"/>
        <v>1169.907121</v>
      </c>
      <c r="H37" s="4">
        <f t="shared" si="18"/>
        <v>1205.004335</v>
      </c>
      <c r="I37" s="4">
        <f t="shared" si="18"/>
        <v>1241.154465</v>
      </c>
      <c r="J37" s="4">
        <f t="shared" si="18"/>
        <v>1278.389099</v>
      </c>
      <c r="K37" s="4" t="str">
        <f t="shared" si="9"/>
        <v>=J35-J36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0" customHeight="1">
      <c r="A38" s="56"/>
      <c r="B38" s="4" t="s">
        <v>156</v>
      </c>
      <c r="C38" s="58">
        <f t="shared" ref="C38:E38" si="19">C36/C35</f>
        <v>0.2560825106</v>
      </c>
      <c r="D38" s="58">
        <f t="shared" si="19"/>
        <v>0.242362496</v>
      </c>
      <c r="E38" s="58">
        <f t="shared" si="19"/>
        <v>0.1807309547</v>
      </c>
      <c r="F38" s="59">
        <v>0.18</v>
      </c>
      <c r="G38" s="59">
        <v>0.18</v>
      </c>
      <c r="H38" s="59">
        <v>0.18</v>
      </c>
      <c r="I38" s="59">
        <v>0.18</v>
      </c>
      <c r="J38" s="59">
        <v>0.18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0" customHeight="1">
      <c r="A39" s="5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0" customHeight="1">
      <c r="A40" s="56" t="s">
        <v>157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0" customHeight="1">
      <c r="A41" s="56"/>
      <c r="B41" s="4" t="s">
        <v>158</v>
      </c>
      <c r="C41" s="4"/>
      <c r="D41" s="4">
        <f t="shared" ref="D41:E41" si="20">D49/D32</f>
        <v>7.468395462</v>
      </c>
      <c r="E41" s="4">
        <f t="shared" si="20"/>
        <v>5.892405063</v>
      </c>
      <c r="F41" s="57">
        <v>7.5</v>
      </c>
      <c r="G41" s="57">
        <f t="shared" ref="G41:J41" si="21">F41*1.03</f>
        <v>7.725</v>
      </c>
      <c r="H41" s="57">
        <f t="shared" si="21"/>
        <v>7.95675</v>
      </c>
      <c r="I41" s="57">
        <f t="shared" si="21"/>
        <v>8.1954525</v>
      </c>
      <c r="J41" s="57">
        <f t="shared" si="21"/>
        <v>8.441316075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0" customHeight="1">
      <c r="A42" s="56"/>
      <c r="B42" s="4" t="s">
        <v>159</v>
      </c>
      <c r="C42" s="4"/>
      <c r="D42" s="4">
        <f t="shared" ref="D42:E42" si="22">D56/(D36-C36-D33)</f>
        <v>13.98395722</v>
      </c>
      <c r="E42" s="4">
        <f t="shared" si="22"/>
        <v>-160.0120482</v>
      </c>
      <c r="F42" s="57">
        <v>14.0</v>
      </c>
      <c r="G42" s="57">
        <f t="shared" ref="G42:J42" si="23">F42*1.03</f>
        <v>14.42</v>
      </c>
      <c r="H42" s="57">
        <f t="shared" si="23"/>
        <v>14.8526</v>
      </c>
      <c r="I42" s="57">
        <f t="shared" si="23"/>
        <v>15.298178</v>
      </c>
      <c r="J42" s="57">
        <f t="shared" si="23"/>
        <v>15.75712334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0" customHeight="1">
      <c r="A43" s="56"/>
      <c r="B43" s="4" t="s">
        <v>160</v>
      </c>
      <c r="C43" s="4"/>
      <c r="D43" s="4">
        <f t="shared" ref="D43:E43" si="24">D57/D33</f>
        <v>19.12521056</v>
      </c>
      <c r="E43" s="4">
        <f t="shared" si="24"/>
        <v>22.50355603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0" customHeight="1">
      <c r="A44" s="56"/>
      <c r="B44" s="4" t="s">
        <v>161</v>
      </c>
      <c r="C44" s="4">
        <f t="shared" ref="C44:E44" si="25">C58/C36</f>
        <v>17.78760757</v>
      </c>
      <c r="D44" s="4">
        <f t="shared" si="25"/>
        <v>17.32597937</v>
      </c>
      <c r="E44" s="4">
        <f t="shared" si="25"/>
        <v>15.87656861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0" customHeight="1">
      <c r="A45" s="56"/>
      <c r="B45" s="4" t="s">
        <v>162</v>
      </c>
      <c r="C45" s="4"/>
      <c r="D45" s="58">
        <f t="shared" ref="D45:E45" si="26">D43/C44</f>
        <v>1.075198589</v>
      </c>
      <c r="E45" s="58">
        <f t="shared" si="26"/>
        <v>1.298833131</v>
      </c>
      <c r="F45" s="59">
        <v>1.15</v>
      </c>
      <c r="G45" s="59">
        <v>1.05</v>
      </c>
      <c r="H45" s="59">
        <v>1.0</v>
      </c>
      <c r="I45" s="59">
        <v>1.0</v>
      </c>
      <c r="J45" s="59">
        <v>1.0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0" customHeight="1">
      <c r="A46" s="56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0" customHeight="1">
      <c r="A47" s="56" t="s">
        <v>163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0" customHeight="1">
      <c r="A48" s="56"/>
      <c r="B48" s="4" t="s">
        <v>164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0" customHeight="1">
      <c r="A49" s="56"/>
      <c r="B49" s="4" t="s">
        <v>165</v>
      </c>
      <c r="C49" s="4"/>
      <c r="D49" s="62">
        <v>230.4</v>
      </c>
      <c r="E49" s="62">
        <v>279.3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0" customHeight="1">
      <c r="A50" s="56"/>
      <c r="B50" s="4" t="s">
        <v>166</v>
      </c>
      <c r="C50" s="4"/>
      <c r="D50" s="4">
        <f>IS!D28</f>
        <v>-295.2</v>
      </c>
      <c r="E50" s="4">
        <f>IS!E28</f>
        <v>-1253.4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0" customHeight="1">
      <c r="A51" s="56"/>
      <c r="B51" s="4" t="s">
        <v>167</v>
      </c>
      <c r="C51" s="4"/>
      <c r="D51" s="4">
        <f>BS!D50</f>
        <v>1898.6</v>
      </c>
      <c r="E51" s="4">
        <f>BS!E50</f>
        <v>1764.4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0" customHeight="1">
      <c r="A52" s="56"/>
      <c r="B52" s="4" t="s">
        <v>168</v>
      </c>
      <c r="C52" s="4"/>
      <c r="D52" s="58">
        <f t="shared" ref="D52:E52" si="27">1+D50/D49</f>
        <v>-0.28125</v>
      </c>
      <c r="E52" s="58">
        <f t="shared" si="27"/>
        <v>-3.487647691</v>
      </c>
      <c r="F52" s="59">
        <v>-1.5</v>
      </c>
      <c r="G52" s="59">
        <v>0.02</v>
      </c>
      <c r="H52" s="59">
        <v>0.02</v>
      </c>
      <c r="I52" s="59">
        <v>0.02</v>
      </c>
      <c r="J52" s="59">
        <v>0.02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0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0" customHeight="1">
      <c r="A54" s="56" t="s">
        <v>169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0" customHeight="1">
      <c r="A55" s="56"/>
      <c r="B55" s="4" t="s">
        <v>164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0" customHeight="1">
      <c r="A56" s="56"/>
      <c r="B56" s="4" t="s">
        <v>170</v>
      </c>
      <c r="C56" s="4"/>
      <c r="D56" s="62">
        <v>261.5</v>
      </c>
      <c r="E56" s="62">
        <f>357+528.4</f>
        <v>885.4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0" customHeight="1">
      <c r="A57" s="56"/>
      <c r="B57" s="4" t="s">
        <v>171</v>
      </c>
      <c r="C57" s="4"/>
      <c r="D57" s="4">
        <f>IS!D22</f>
        <v>-567.7</v>
      </c>
      <c r="E57" s="4">
        <f>IS!E22</f>
        <v>-696.11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0" customHeight="1">
      <c r="A58" s="56"/>
      <c r="B58" s="4" t="s">
        <v>167</v>
      </c>
      <c r="C58" s="4">
        <v>5167.3</v>
      </c>
      <c r="D58" s="4">
        <f>BS!D51</f>
        <v>4842.9</v>
      </c>
      <c r="E58" s="4">
        <f>BS!E51</f>
        <v>3858.8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0" customHeight="1">
      <c r="A59" s="56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0" customHeight="1">
      <c r="A60" s="56" t="s">
        <v>62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56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56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56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56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5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56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5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5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5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5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56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56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56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56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5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56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56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56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56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56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56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56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56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56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56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56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56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56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56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56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56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56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56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56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56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56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56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56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56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56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56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56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56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56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56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56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56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56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56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56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56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56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56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56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56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56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56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56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56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56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56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56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56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56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56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56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56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56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56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56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56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56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56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56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56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56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56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56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56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56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56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56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56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56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56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56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56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56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56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56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56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56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56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56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56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56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56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56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56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56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56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56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56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56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56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56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56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56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56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56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56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56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56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56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56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56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56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56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56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56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56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56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56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56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56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56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56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56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56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56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56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56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56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56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56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56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56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56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56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56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56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56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56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56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56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56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56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56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56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56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56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56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56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56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56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56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56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56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56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56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56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56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56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56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56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56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56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56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56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56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56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56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56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56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56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56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56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56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56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56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56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56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56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56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56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56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56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56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56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56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56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56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56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56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56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56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56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56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56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56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56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56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56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56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56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56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56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56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56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56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56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56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56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56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56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56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56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56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56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56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56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56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56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56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56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56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56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56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56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56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56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56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56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56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56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56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56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56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56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56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56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56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56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56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56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56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56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56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56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56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56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56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56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56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56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56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56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56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56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56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56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56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56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56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56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56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56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56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56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56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56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56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56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56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56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56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56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56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56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56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56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56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56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56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56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56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56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56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56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56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56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56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56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56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56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56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56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56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56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56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56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56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56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56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56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56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56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56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56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56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56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56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56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56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56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56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56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56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56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56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56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56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56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56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56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56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56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56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56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56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56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56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56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56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56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56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56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56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56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56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56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56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56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56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56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56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56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56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56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56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56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56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56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56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56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56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56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56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56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56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56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56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56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56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56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56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56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56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56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56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56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56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56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56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56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56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56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56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56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56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56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56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56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56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56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56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56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56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56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56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56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56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56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56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56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56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56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56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56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56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56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56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56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56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56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56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56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56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56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56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56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56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56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56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56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56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56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56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56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56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56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56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56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56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56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56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56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56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56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56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56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56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56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56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56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56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56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56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56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56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56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56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56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56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56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56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56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56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56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56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56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56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56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56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56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56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56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56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56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56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56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56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56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56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56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56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56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56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56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56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56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56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56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56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56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56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56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56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56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56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56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56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56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56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56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56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56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56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56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56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56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56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56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56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56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56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56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56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56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56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56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56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56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56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56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56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56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56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56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56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56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56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56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56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56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56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56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56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56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56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56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56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56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56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56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56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56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56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56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56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56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56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56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56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56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56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56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56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56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56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56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56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56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56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56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56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56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56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56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56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56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56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56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56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56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56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56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56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56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56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56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56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56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56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56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56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56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56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56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56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56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56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56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56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56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56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56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56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56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56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56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56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56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56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56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56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56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56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56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56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56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56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56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56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56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56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56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56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56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56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56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56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56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56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56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56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56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56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56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56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56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56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56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56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56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56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56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56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56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56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56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56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56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56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56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56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56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56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56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56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56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56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56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56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56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56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56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56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56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56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56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56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56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56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56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56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56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56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56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56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56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56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56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56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56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56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56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56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56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56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56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56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56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56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56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56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56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56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56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56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56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56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56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56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56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56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56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56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56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56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56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56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56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56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56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56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56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56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56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56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56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56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56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56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56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56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56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56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56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56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56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56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56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56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56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56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56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56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56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56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56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56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56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56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56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56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56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56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56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56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56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56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56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56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56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56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56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56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56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56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56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56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56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56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56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56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56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56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56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56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56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56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56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56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56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56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56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56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56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56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56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56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56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56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56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56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56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56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56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56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56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56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56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56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56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56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56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56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56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56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56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56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56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56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56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56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56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56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56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56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56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56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56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56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56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56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56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56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56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56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56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56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56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56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56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56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56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56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56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56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56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56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56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56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56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56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56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56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56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56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56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56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56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56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56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56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56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56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56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56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56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56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56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56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56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56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56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56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56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56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56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56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56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56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56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56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56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56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56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56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56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56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56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56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56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56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56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56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56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56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56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56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56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56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56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56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56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56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56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56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56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56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56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56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56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56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56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56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56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56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56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56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56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56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56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56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56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56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56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56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56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56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56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56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56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56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56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56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56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56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56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56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56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56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56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56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56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56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56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56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56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56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56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56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56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56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56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56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56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56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56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56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56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56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56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56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56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56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56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56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56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56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56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56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56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56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56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56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56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56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56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56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56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56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56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56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56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56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56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56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2016-02-03T14:06:14Z</dcterms:created>
  <dc:creator>Zu</dc:creator>
</cp:coreProperties>
</file>