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G:\.shortcut-targets-by-id\1YM8hRDkMzNwhMfbxK3XwNcfXgjPCVtjb\6130 Distressed Debt Restructuring\Elearning\"/>
    </mc:Choice>
  </mc:AlternateContent>
  <xr:revisionPtr revIDLastSave="0" documentId="8_{0DAC3F37-D482-4493-AC17-17CCC3E4E6B0}" xr6:coauthVersionLast="47" xr6:coauthVersionMax="47" xr10:uidLastSave="{00000000-0000-0000-0000-000000000000}"/>
  <bookViews>
    <workbookView xWindow="32580" yWindow="3375" windowWidth="17985" windowHeight="10200" xr2:uid="{00000000-000D-0000-FFFF-FFFF00000000}"/>
  </bookViews>
  <sheets>
    <sheet name="Welcome" sheetId="1" r:id="rId1"/>
    <sheet name="Info" sheetId="6" r:id="rId2"/>
    <sheet name="CF debt capacity" sheetId="2" r:id="rId3"/>
    <sheet name="Comps" sheetId="10" r:id="rId4"/>
    <sheet name="Liquidation value" sheetId="14" r:id="rId5"/>
    <sheet name="Debt restructuring" sheetId="15" r:id="rId6"/>
    <sheet name="Liquidation analysis" sheetId="16" r:id="rId7"/>
    <sheet name="Workings" sheetId="12" r:id="rId8"/>
  </sheets>
  <externalReferences>
    <externalReference r:id="rId9"/>
  </externalReferences>
  <definedNames>
    <definedName name="_xlnm.Print_Area" localSheetId="2">'CF debt capacity'!$A$1:$R$65</definedName>
    <definedName name="_xlnm.Print_Area" localSheetId="3">Comps!$A$1:$X$54</definedName>
    <definedName name="_xlnm.Print_Area" localSheetId="5">'Debt restructuring'!$A$1:$P$33</definedName>
    <definedName name="_xlnm.Print_Area" localSheetId="6">'Liquidation analysis'!$A$1:$H$19</definedName>
    <definedName name="_xlnm.Print_Area" localSheetId="4">'Liquidation value'!$A$1:$J$46</definedName>
    <definedName name="_xlnm.Print_Area" localSheetId="7">Workings!$A$1:$R$94</definedName>
    <definedName name="scenario" localSheetId="3">Comps!$I$8</definedName>
    <definedName name="scenario" localSheetId="5">'Debt restructuring'!#REF!</definedName>
    <definedName name="scenario" localSheetId="6">'Liquidation analysis'!#REF!</definedName>
    <definedName name="scenario" localSheetId="4">'Liquidation value'!$H$7</definedName>
    <definedName name="scenario" localSheetId="7">Workings!#REF!</definedName>
    <definedName name="scenario">'CF debt capacity'!#REF!</definedName>
    <definedName name="switch">Info!$N$10</definedName>
    <definedName name="wacc" localSheetId="5">'Debt restructuring'!#REF!</definedName>
    <definedName name="wacc" localSheetId="6">'Liquidation analysis'!#REF!</definedName>
    <definedName name="wacc" localSheetId="4">'Liquidation value'!#REF!</definedName>
    <definedName name="wacc" localSheetId="7">[1]DCF!$H$72</definedName>
    <definedName name="wacc">'CF debt capacity'!#REF!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16" l="1"/>
  <c r="G15" i="16"/>
  <c r="G16" i="16"/>
  <c r="G14" i="16"/>
  <c r="G13" i="16"/>
  <c r="F14" i="16"/>
  <c r="F13" i="16"/>
  <c r="F8" i="16"/>
  <c r="J41" i="14"/>
  <c r="J40" i="14"/>
  <c r="J36" i="14"/>
  <c r="J35" i="14"/>
  <c r="J30" i="14" s="1"/>
  <c r="J34" i="14"/>
  <c r="J33" i="14"/>
  <c r="J32" i="14"/>
  <c r="J31" i="14"/>
  <c r="J26" i="14"/>
  <c r="J25" i="14"/>
  <c r="J27" i="14" s="1"/>
  <c r="J22" i="14" s="1"/>
  <c r="J24" i="14"/>
  <c r="J23" i="14"/>
  <c r="J18" i="14"/>
  <c r="J17" i="14"/>
  <c r="J15" i="14"/>
  <c r="J14" i="14"/>
  <c r="J11" i="14" s="1"/>
  <c r="J20" i="14" s="1"/>
  <c r="J13" i="14"/>
  <c r="J12" i="14"/>
  <c r="J9" i="14"/>
  <c r="J8" i="14"/>
  <c r="J38" i="14" l="1"/>
  <c r="J42" i="14" s="1"/>
  <c r="J46" i="14" l="1"/>
  <c r="J44" i="14"/>
  <c r="F47" i="2" l="1"/>
  <c r="G47" i="2"/>
  <c r="H47" i="2"/>
  <c r="I47" i="2"/>
  <c r="J47" i="2"/>
  <c r="K47" i="2"/>
  <c r="L47" i="2"/>
  <c r="L49" i="2" s="1"/>
  <c r="L55" i="2" s="1"/>
  <c r="M47" i="2"/>
  <c r="M49" i="2" s="1"/>
  <c r="M55" i="2" s="1"/>
  <c r="N47" i="2"/>
  <c r="O47" i="2"/>
  <c r="P47" i="2"/>
  <c r="Q47" i="2"/>
  <c r="R47" i="2"/>
  <c r="I49" i="2"/>
  <c r="J49" i="2"/>
  <c r="J55" i="2" s="1"/>
  <c r="K49" i="2"/>
  <c r="K55" i="2" s="1"/>
  <c r="N49" i="2"/>
  <c r="O49" i="2"/>
  <c r="P49" i="2"/>
  <c r="Q49" i="2"/>
  <c r="R49" i="2"/>
  <c r="I50" i="2"/>
  <c r="J50" i="2"/>
  <c r="K50" i="2"/>
  <c r="L50" i="2"/>
  <c r="M50" i="2"/>
  <c r="N50" i="2"/>
  <c r="O50" i="2"/>
  <c r="P50" i="2"/>
  <c r="Q50" i="2"/>
  <c r="R50" i="2"/>
  <c r="I51" i="2"/>
  <c r="J51" i="2"/>
  <c r="K51" i="2"/>
  <c r="L51" i="2"/>
  <c r="M51" i="2"/>
  <c r="N51" i="2"/>
  <c r="O51" i="2"/>
  <c r="P51" i="2"/>
  <c r="Q51" i="2"/>
  <c r="R51" i="2"/>
  <c r="I52" i="2"/>
  <c r="J52" i="2"/>
  <c r="K52" i="2"/>
  <c r="L52" i="2"/>
  <c r="M52" i="2"/>
  <c r="N52" i="2"/>
  <c r="N55" i="2" s="1"/>
  <c r="O52" i="2"/>
  <c r="O55" i="2" s="1"/>
  <c r="P52" i="2"/>
  <c r="Q52" i="2"/>
  <c r="R52" i="2"/>
  <c r="I53" i="2"/>
  <c r="J53" i="2"/>
  <c r="K53" i="2"/>
  <c r="L53" i="2"/>
  <c r="M53" i="2"/>
  <c r="N53" i="2"/>
  <c r="O53" i="2"/>
  <c r="P53" i="2"/>
  <c r="Q53" i="2"/>
  <c r="R53" i="2"/>
  <c r="I54" i="2"/>
  <c r="J54" i="2"/>
  <c r="K54" i="2"/>
  <c r="L54" i="2"/>
  <c r="M54" i="2"/>
  <c r="N54" i="2"/>
  <c r="O54" i="2"/>
  <c r="P54" i="2"/>
  <c r="Q54" i="2"/>
  <c r="R54" i="2"/>
  <c r="I55" i="2"/>
  <c r="P55" i="2"/>
  <c r="Q55" i="2"/>
  <c r="R55" i="2"/>
  <c r="G9" i="16" l="1"/>
  <c r="G42" i="10" l="1"/>
  <c r="E42" i="10"/>
  <c r="A7" i="1"/>
  <c r="D93" i="12" l="1"/>
  <c r="D92" i="12"/>
  <c r="C90" i="12"/>
  <c r="E16" i="16"/>
  <c r="E93" i="12" s="1"/>
  <c r="D16" i="16"/>
  <c r="C16" i="16"/>
  <c r="E15" i="16"/>
  <c r="E92" i="12" s="1"/>
  <c r="D15" i="16"/>
  <c r="C15" i="16"/>
  <c r="B16" i="16"/>
  <c r="C93" i="12" s="1"/>
  <c r="B15" i="16"/>
  <c r="C92" i="12" s="1"/>
  <c r="E14" i="16"/>
  <c r="D14" i="16"/>
  <c r="C14" i="16"/>
  <c r="C91" i="12"/>
  <c r="E13" i="16"/>
  <c r="D13" i="16"/>
  <c r="C13" i="16"/>
  <c r="J29" i="15"/>
  <c r="C62" i="12"/>
  <c r="C61" i="12"/>
  <c r="I29" i="10"/>
  <c r="I28" i="10"/>
  <c r="I27" i="10"/>
  <c r="I26" i="10"/>
  <c r="H29" i="10"/>
  <c r="H28" i="10"/>
  <c r="H27" i="10"/>
  <c r="H26" i="10"/>
  <c r="G29" i="10"/>
  <c r="G28" i="10"/>
  <c r="G27" i="10"/>
  <c r="G26" i="10"/>
  <c r="E22" i="10"/>
  <c r="E21" i="10"/>
  <c r="E20" i="10"/>
  <c r="E19" i="10"/>
  <c r="B22" i="10"/>
  <c r="B21" i="10"/>
  <c r="B20" i="10"/>
  <c r="B19" i="10"/>
  <c r="A2" i="12"/>
  <c r="J33" i="15" l="1"/>
  <c r="J30" i="15"/>
  <c r="H23" i="15"/>
  <c r="A2" i="15"/>
  <c r="C13" i="15"/>
  <c r="A2" i="16"/>
  <c r="A1" i="16"/>
  <c r="E45" i="10"/>
  <c r="F45" i="10" s="1"/>
  <c r="G45" i="10" s="1"/>
  <c r="J46" i="2" l="1"/>
  <c r="K46" i="2" s="1"/>
  <c r="L46" i="2" s="1"/>
  <c r="M46" i="2" s="1"/>
  <c r="N46" i="2" s="1"/>
  <c r="O46" i="2" s="1"/>
  <c r="P46" i="2" s="1"/>
  <c r="Q46" i="2" s="1"/>
  <c r="R46" i="2" s="1"/>
  <c r="H11" i="14" l="1"/>
  <c r="H20" i="14" s="1"/>
  <c r="H30" i="14"/>
  <c r="H27" i="14"/>
  <c r="H22" i="14" s="1"/>
  <c r="A1" i="15"/>
  <c r="H2" i="14"/>
  <c r="A2" i="14"/>
  <c r="A1" i="14"/>
  <c r="K9" i="10"/>
  <c r="E36" i="10"/>
  <c r="B29" i="10"/>
  <c r="B36" i="10" s="1"/>
  <c r="B28" i="10"/>
  <c r="B27" i="10"/>
  <c r="B26" i="10"/>
  <c r="B18" i="10"/>
  <c r="F12" i="10"/>
  <c r="F11" i="10"/>
  <c r="F10" i="10"/>
  <c r="F13" i="10"/>
  <c r="H38" i="14" l="1"/>
  <c r="H42" i="14" s="1"/>
  <c r="H32" i="2"/>
  <c r="H31" i="2"/>
  <c r="H19" i="2"/>
  <c r="H7" i="2"/>
  <c r="G7" i="2"/>
  <c r="F7" i="2"/>
  <c r="E7" i="2"/>
  <c r="A1" i="12"/>
  <c r="D66" i="12" l="1"/>
  <c r="E46" i="10"/>
  <c r="F46" i="10" s="1"/>
  <c r="G46" i="10" s="1"/>
  <c r="B35" i="10"/>
  <c r="B34" i="10"/>
  <c r="B33" i="10"/>
  <c r="D67" i="12" l="1"/>
  <c r="E35" i="10"/>
  <c r="F42" i="10" s="1"/>
  <c r="E34" i="10"/>
  <c r="E33" i="10"/>
  <c r="H42" i="10" s="1"/>
  <c r="I21" i="10"/>
  <c r="H21" i="10"/>
  <c r="G21" i="10"/>
  <c r="I20" i="10"/>
  <c r="H20" i="10"/>
  <c r="G20" i="10"/>
  <c r="I19" i="10"/>
  <c r="H19" i="10"/>
  <c r="G19" i="10"/>
  <c r="E39" i="10" l="1"/>
  <c r="E38" i="10"/>
  <c r="A2" i="10"/>
  <c r="B47" i="2"/>
  <c r="H28" i="2"/>
  <c r="I28" i="2" s="1"/>
  <c r="J28" i="2" s="1"/>
  <c r="K28" i="2" s="1"/>
  <c r="L28" i="2" s="1"/>
  <c r="M28" i="2" s="1"/>
  <c r="N28" i="2" s="1"/>
  <c r="O28" i="2" s="1"/>
  <c r="P28" i="2" s="1"/>
  <c r="Q28" i="2" s="1"/>
  <c r="R28" i="2" s="1"/>
  <c r="R37" i="2" s="1"/>
  <c r="G25" i="2"/>
  <c r="M20" i="2"/>
  <c r="N20" i="2"/>
  <c r="O20" i="2"/>
  <c r="P20" i="2"/>
  <c r="Q20" i="2"/>
  <c r="R20" i="2"/>
  <c r="L20" i="2"/>
  <c r="K20" i="2"/>
  <c r="J20" i="2"/>
  <c r="I20" i="2"/>
  <c r="H10" i="2"/>
  <c r="G10" i="2"/>
  <c r="E10" i="2"/>
  <c r="F10" i="2"/>
  <c r="G27" i="2"/>
  <c r="H43" i="2"/>
  <c r="H26" i="2" s="1"/>
  <c r="I36" i="2"/>
  <c r="J36" i="2" s="1"/>
  <c r="K36" i="2" s="1"/>
  <c r="L36" i="2" s="1"/>
  <c r="M36" i="2" s="1"/>
  <c r="N36" i="2" s="1"/>
  <c r="O36" i="2" s="1"/>
  <c r="P36" i="2" s="1"/>
  <c r="Q36" i="2" s="1"/>
  <c r="R36" i="2" s="1"/>
  <c r="G9" i="2"/>
  <c r="F9" i="2"/>
  <c r="E9" i="2"/>
  <c r="D9" i="2"/>
  <c r="G8" i="2"/>
  <c r="F8" i="2"/>
  <c r="E8" i="2"/>
  <c r="D8" i="2"/>
  <c r="H27" i="2"/>
  <c r="G17" i="2"/>
  <c r="G21" i="2" s="1"/>
  <c r="F17" i="2"/>
  <c r="F21" i="2" s="1"/>
  <c r="E17" i="2"/>
  <c r="D17" i="2"/>
  <c r="C17" i="2"/>
  <c r="A2" i="2"/>
  <c r="D91" i="12" l="1"/>
  <c r="E91" i="12"/>
  <c r="E90" i="12"/>
  <c r="D90" i="12"/>
  <c r="N37" i="2"/>
  <c r="J37" i="2"/>
  <c r="Q37" i="2"/>
  <c r="M37" i="2"/>
  <c r="H33" i="2"/>
  <c r="P37" i="2"/>
  <c r="L37" i="2"/>
  <c r="I37" i="2"/>
  <c r="O37" i="2"/>
  <c r="K37" i="2"/>
  <c r="H25" i="2"/>
  <c r="H24" i="2"/>
  <c r="H8" i="2"/>
  <c r="H9" i="2"/>
  <c r="A1" i="10" l="1"/>
  <c r="H17" i="2"/>
  <c r="O9" i="10" s="1"/>
  <c r="E18" i="10" s="1"/>
  <c r="I14" i="2"/>
  <c r="L9" i="10" s="1"/>
  <c r="G7" i="16" l="1"/>
  <c r="G18" i="10"/>
  <c r="H21" i="2"/>
  <c r="I41" i="2"/>
  <c r="I32" i="2"/>
  <c r="I31" i="2"/>
  <c r="I15" i="2"/>
  <c r="I16" i="2"/>
  <c r="J14" i="2"/>
  <c r="M9" i="10" s="1"/>
  <c r="K14" i="2" l="1"/>
  <c r="K15" i="2" s="1"/>
  <c r="J32" i="2"/>
  <c r="J31" i="2"/>
  <c r="I33" i="2"/>
  <c r="J16" i="2"/>
  <c r="J15" i="2"/>
  <c r="I17" i="2"/>
  <c r="P9" i="10" s="1"/>
  <c r="H18" i="10" s="1"/>
  <c r="I40" i="2"/>
  <c r="G22" i="10" l="1"/>
  <c r="K16" i="2"/>
  <c r="K17" i="2" s="1"/>
  <c r="I22" i="10" s="1"/>
  <c r="J17" i="2"/>
  <c r="J33" i="2"/>
  <c r="L14" i="2"/>
  <c r="K31" i="2"/>
  <c r="K32" i="2"/>
  <c r="I42" i="2"/>
  <c r="I19" i="2" s="1"/>
  <c r="B8" i="2"/>
  <c r="H22" i="10" l="1"/>
  <c r="Q9" i="10"/>
  <c r="I18" i="10" s="1"/>
  <c r="E61" i="12"/>
  <c r="I21" i="2"/>
  <c r="K33" i="2"/>
  <c r="M14" i="2"/>
  <c r="L31" i="2"/>
  <c r="L32" i="2"/>
  <c r="L15" i="2"/>
  <c r="L16" i="2"/>
  <c r="I43" i="2"/>
  <c r="I35" i="2" s="1"/>
  <c r="H53" i="10" l="1"/>
  <c r="L17" i="2"/>
  <c r="L33" i="2"/>
  <c r="N14" i="2"/>
  <c r="M31" i="2"/>
  <c r="M32" i="2"/>
  <c r="M16" i="2"/>
  <c r="M15" i="2"/>
  <c r="J40" i="2"/>
  <c r="J42" i="2" s="1"/>
  <c r="J19" i="2" s="1"/>
  <c r="D61" i="12" l="1"/>
  <c r="H54" i="10"/>
  <c r="E62" i="12"/>
  <c r="G54" i="10"/>
  <c r="G53" i="10"/>
  <c r="F54" i="10"/>
  <c r="F53" i="10"/>
  <c r="M17" i="2"/>
  <c r="J21" i="2"/>
  <c r="M33" i="2"/>
  <c r="O14" i="2"/>
  <c r="N32" i="2"/>
  <c r="N31" i="2"/>
  <c r="N16" i="2"/>
  <c r="N15" i="2"/>
  <c r="J41" i="2"/>
  <c r="E53" i="10" l="1"/>
  <c r="E54" i="10"/>
  <c r="J23" i="15"/>
  <c r="N17" i="2"/>
  <c r="N33" i="2"/>
  <c r="P14" i="2"/>
  <c r="O31" i="2"/>
  <c r="O32" i="2"/>
  <c r="O15" i="2"/>
  <c r="O16" i="2"/>
  <c r="J43" i="2"/>
  <c r="K41" i="2"/>
  <c r="D62" i="12" l="1"/>
  <c r="J26" i="15"/>
  <c r="J25" i="15"/>
  <c r="K26" i="15"/>
  <c r="E12" i="15"/>
  <c r="O17" i="2"/>
  <c r="K40" i="2"/>
  <c r="K42" i="2" s="1"/>
  <c r="K19" i="2" s="1"/>
  <c r="J35" i="2"/>
  <c r="O33" i="2"/>
  <c r="Q14" i="2"/>
  <c r="P31" i="2"/>
  <c r="P32" i="2"/>
  <c r="P15" i="2"/>
  <c r="P16" i="2"/>
  <c r="L41" i="2"/>
  <c r="K25" i="15" l="1"/>
  <c r="P17" i="2"/>
  <c r="P33" i="2"/>
  <c r="K21" i="2"/>
  <c r="R14" i="2"/>
  <c r="Q31" i="2"/>
  <c r="Q32" i="2"/>
  <c r="Q16" i="2"/>
  <c r="Q15" i="2"/>
  <c r="K43" i="2"/>
  <c r="M41" i="2"/>
  <c r="Q33" i="2" l="1"/>
  <c r="Q17" i="2"/>
  <c r="L40" i="2"/>
  <c r="K35" i="2"/>
  <c r="R16" i="2"/>
  <c r="R32" i="2"/>
  <c r="R31" i="2"/>
  <c r="R15" i="2"/>
  <c r="N41" i="2"/>
  <c r="R17" i="2" l="1"/>
  <c r="R33" i="2"/>
  <c r="L42" i="2"/>
  <c r="L19" i="2" s="1"/>
  <c r="O41" i="2"/>
  <c r="L21" i="2" l="1"/>
  <c r="L43" i="2"/>
  <c r="P41" i="2"/>
  <c r="L35" i="2" l="1"/>
  <c r="M40" i="2"/>
  <c r="Q41" i="2"/>
  <c r="H2" i="2"/>
  <c r="M42" i="2" l="1"/>
  <c r="M19" i="2" s="1"/>
  <c r="R41" i="2"/>
  <c r="G2" i="2"/>
  <c r="F2" i="2" s="1"/>
  <c r="E2" i="2" s="1"/>
  <c r="D2" i="2" s="1"/>
  <c r="C2" i="2" s="1"/>
  <c r="M21" i="2" l="1"/>
  <c r="M43" i="2"/>
  <c r="I2" i="2"/>
  <c r="J2" i="2" s="1"/>
  <c r="K2" i="2" s="1"/>
  <c r="L2" i="2" s="1"/>
  <c r="M2" i="2" s="1"/>
  <c r="N2" i="2" s="1"/>
  <c r="O2" i="2" s="1"/>
  <c r="P2" i="2" s="1"/>
  <c r="Q2" i="2" s="1"/>
  <c r="R2" i="2" s="1"/>
  <c r="M35" i="2" l="1"/>
  <c r="N40" i="2"/>
  <c r="N42" i="2" l="1"/>
  <c r="N19" i="2" s="1"/>
  <c r="N21" i="2" l="1"/>
  <c r="N43" i="2"/>
  <c r="O40" i="2" l="1"/>
  <c r="N35" i="2"/>
  <c r="O42" i="2" l="1"/>
  <c r="O19" i="2" s="1"/>
  <c r="O21" i="2" l="1"/>
  <c r="O43" i="2"/>
  <c r="O35" i="2" l="1"/>
  <c r="P40" i="2"/>
  <c r="P42" i="2" l="1"/>
  <c r="P19" i="2" s="1"/>
  <c r="D53" i="12" l="1"/>
  <c r="D54" i="12"/>
  <c r="P21" i="2"/>
  <c r="P43" i="2"/>
  <c r="Q40" i="2" l="1"/>
  <c r="P35" i="2"/>
  <c r="Q42" i="2" l="1"/>
  <c r="Q19" i="2" s="1"/>
  <c r="Q21" i="2" l="1"/>
  <c r="Q43" i="2"/>
  <c r="Q35" i="2" l="1"/>
  <c r="R40" i="2"/>
  <c r="R42" i="2" l="1"/>
  <c r="R19" i="2" s="1"/>
  <c r="R21" i="2" l="1"/>
  <c r="R43" i="2"/>
  <c r="R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 training</author>
    <author>Chris Cordone</author>
  </authors>
  <commentList>
    <comment ref="I10" authorId="0" shapeId="0" xr:uid="{00000000-0006-0000-0200-000001000000}">
      <text>
        <r>
          <rPr>
            <b/>
            <sz val="9"/>
            <color indexed="81"/>
            <rFont val="Tahoma"/>
            <family val="2"/>
          </rPr>
          <t>FE training:</t>
        </r>
        <r>
          <rPr>
            <sz val="9"/>
            <color indexed="81"/>
            <rFont val="Tahoma"/>
            <family val="2"/>
          </rPr>
          <t xml:space="preserve">
From note 6, p. 68 of 10K</t>
        </r>
      </text>
    </comment>
    <comment ref="H19" authorId="0" shapeId="0" xr:uid="{00000000-0006-0000-0200-000002000000}">
      <text>
        <r>
          <rPr>
            <b/>
            <sz val="9"/>
            <color indexed="81"/>
            <rFont val="Tahoma"/>
            <family val="2"/>
          </rPr>
          <t xml:space="preserve">FE training:
</t>
        </r>
        <r>
          <rPr>
            <sz val="9"/>
            <color indexed="81"/>
            <rFont val="Tahoma"/>
            <family val="2"/>
          </rPr>
          <t>From note 5, p.67 of 10K, excludes accelerated amortization</t>
        </r>
      </text>
    </comment>
    <comment ref="H20" authorId="0" shapeId="0" xr:uid="{00000000-0006-0000-0200-000003000000}">
      <text>
        <r>
          <rPr>
            <b/>
            <sz val="9"/>
            <color indexed="81"/>
            <rFont val="Tahoma"/>
            <family val="2"/>
          </rPr>
          <t>FE training:</t>
        </r>
        <r>
          <rPr>
            <sz val="9"/>
            <color indexed="81"/>
            <rFont val="Tahoma"/>
            <family val="2"/>
          </rPr>
          <t xml:space="preserve">
From note 6, p. 68 of 10K</t>
        </r>
      </text>
    </comment>
    <comment ref="B26" authorId="0" shapeId="0" xr:uid="{00000000-0006-0000-0200-000004000000}">
      <text>
        <r>
          <rPr>
            <b/>
            <sz val="9"/>
            <color indexed="81"/>
            <rFont val="Tahoma"/>
            <family val="2"/>
          </rPr>
          <t>FE training:</t>
        </r>
        <r>
          <rPr>
            <sz val="9"/>
            <color indexed="81"/>
            <rFont val="Tahoma"/>
            <family val="2"/>
          </rPr>
          <t xml:space="preserve">
Using ending net PP&amp;E due to acquisition
</t>
        </r>
      </text>
    </comment>
    <comment ref="B31" authorId="0" shapeId="0" xr:uid="{00000000-0006-0000-0200-000005000000}">
      <text>
        <r>
          <rPr>
            <b/>
            <sz val="9"/>
            <color indexed="81"/>
            <rFont val="Tahoma"/>
            <family val="2"/>
          </rPr>
          <t>FE training:</t>
        </r>
        <r>
          <rPr>
            <sz val="9"/>
            <color indexed="81"/>
            <rFont val="Tahoma"/>
            <family val="2"/>
          </rPr>
          <t xml:space="preserve">
Includes accounts receivable, inventories and prepaid expenses</t>
        </r>
      </text>
    </comment>
    <comment ref="B32" authorId="0" shapeId="0" xr:uid="{00000000-0006-0000-0200-000006000000}">
      <text>
        <r>
          <rPr>
            <b/>
            <sz val="9"/>
            <color indexed="81"/>
            <rFont val="Tahoma"/>
            <family val="2"/>
          </rPr>
          <t>FE training:</t>
        </r>
        <r>
          <rPr>
            <sz val="9"/>
            <color indexed="81"/>
            <rFont val="Tahoma"/>
            <family val="2"/>
          </rPr>
          <t xml:space="preserve">
Includes accounts payable and accrued liabilities</t>
        </r>
      </text>
    </comment>
    <comment ref="B49" authorId="1" shapeId="0" xr:uid="{1A838BC3-18AF-4A56-B63F-D74987FE389D}">
      <text>
        <r>
          <rPr>
            <b/>
            <sz val="9"/>
            <color indexed="81"/>
            <rFont val="Tahoma"/>
            <family val="2"/>
          </rPr>
          <t>Chris Cordone:</t>
        </r>
        <r>
          <rPr>
            <sz val="9"/>
            <color indexed="81"/>
            <rFont val="Tahoma"/>
            <family val="2"/>
          </rPr>
          <t xml:space="preserve">
Assumed tax benefit for simplicity when earnings are negative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Cordone</author>
  </authors>
  <commentList>
    <comment ref="B40" authorId="0" shapeId="0" xr:uid="{55C9C7F8-592E-4F3A-BE95-5CCD9FABDED9}">
      <text>
        <r>
          <rPr>
            <b/>
            <sz val="9"/>
            <color indexed="81"/>
            <rFont val="Tahoma"/>
            <charset val="1"/>
          </rPr>
          <t>Chris Cordone:</t>
        </r>
        <r>
          <rPr>
            <sz val="9"/>
            <color indexed="81"/>
            <rFont val="Tahoma"/>
            <charset val="1"/>
          </rPr>
          <t xml:space="preserve">
These would most likely not get paid before senior creditors as trade payables are typically unsecrured.</t>
        </r>
      </text>
    </comment>
  </commentList>
</comments>
</file>

<file path=xl/sharedStrings.xml><?xml version="1.0" encoding="utf-8"?>
<sst xmlns="http://schemas.openxmlformats.org/spreadsheetml/2006/main" count="388" uniqueCount="260">
  <si>
    <t>Features</t>
  </si>
  <si>
    <t>◦</t>
  </si>
  <si>
    <t>Model Details</t>
  </si>
  <si>
    <t>Company name</t>
  </si>
  <si>
    <t>Date</t>
  </si>
  <si>
    <t>Currency</t>
  </si>
  <si>
    <t>Units</t>
  </si>
  <si>
    <t>Analyst Name</t>
  </si>
  <si>
    <t>Circular Switch</t>
  </si>
  <si>
    <t>USD</t>
  </si>
  <si>
    <t>Millions</t>
  </si>
  <si>
    <t>Firstname Lastname</t>
  </si>
  <si>
    <t>This document is for training purposes only. Financial Edge accepts no responsibility or liability for any other purpose or usage.</t>
  </si>
  <si>
    <t>Hist.</t>
  </si>
  <si>
    <t>Proj.</t>
  </si>
  <si>
    <t>Formatting</t>
  </si>
  <si>
    <t>Input</t>
  </si>
  <si>
    <t>Hard coded</t>
  </si>
  <si>
    <t>Formulas</t>
  </si>
  <si>
    <t>Tab Structure</t>
  </si>
  <si>
    <t>EBIT</t>
  </si>
  <si>
    <t>NOPAT</t>
  </si>
  <si>
    <t>Capex as % of revenues</t>
  </si>
  <si>
    <t>Income statement assumptions</t>
  </si>
  <si>
    <t>Balance sheet assumptions</t>
  </si>
  <si>
    <t>Beginning PP&amp;E</t>
  </si>
  <si>
    <t>Capex</t>
  </si>
  <si>
    <t>Depreciation</t>
  </si>
  <si>
    <t>Ending PP&amp;E</t>
  </si>
  <si>
    <t>ETR %</t>
  </si>
  <si>
    <t>Current operating assets % revenues</t>
  </si>
  <si>
    <t>Current operating liabilities % revenues</t>
  </si>
  <si>
    <t>Long term operating liabilities ($ amount)</t>
  </si>
  <si>
    <t>Operating working capital</t>
  </si>
  <si>
    <t>EBITDA</t>
  </si>
  <si>
    <t>Revenue % growth</t>
  </si>
  <si>
    <t>SG&amp;A as % of revenues</t>
  </si>
  <si>
    <t>Model information</t>
  </si>
  <si>
    <t>Revenue</t>
  </si>
  <si>
    <t>Direct operating expenses</t>
  </si>
  <si>
    <t>Selling, general and administrative expenses</t>
  </si>
  <si>
    <t>Amortization of intangible assets</t>
  </si>
  <si>
    <t>Cash and cash equivalents</t>
  </si>
  <si>
    <t>Select balance sheet data</t>
  </si>
  <si>
    <t>Property and equipment, net</t>
  </si>
  <si>
    <t>Intangible assets, net</t>
  </si>
  <si>
    <t>Total current operating assets</t>
  </si>
  <si>
    <t>Total current operating liabilities</t>
  </si>
  <si>
    <t>Other long-term operating liabilities</t>
  </si>
  <si>
    <t>Free cash flow calculation</t>
  </si>
  <si>
    <t>Amortization</t>
  </si>
  <si>
    <t>Changes in operating working capital</t>
  </si>
  <si>
    <t>Changes in other operating liabilities</t>
  </si>
  <si>
    <t>Enterprise value</t>
  </si>
  <si>
    <t>Amortization of intangible assets ($ amount)</t>
  </si>
  <si>
    <t>52 week high</t>
  </si>
  <si>
    <t>share price</t>
  </si>
  <si>
    <t>Current</t>
  </si>
  <si>
    <t xml:space="preserve">% of 52 </t>
  </si>
  <si>
    <t>Market cap</t>
  </si>
  <si>
    <t>Total debt</t>
  </si>
  <si>
    <t>In millions USD, except for share prices</t>
  </si>
  <si>
    <t>week high</t>
  </si>
  <si>
    <t xml:space="preserve"> value</t>
  </si>
  <si>
    <t>Enterprise</t>
  </si>
  <si>
    <t>LTM</t>
  </si>
  <si>
    <t>FW Y1</t>
  </si>
  <si>
    <t>FW Y2</t>
  </si>
  <si>
    <t>EPS</t>
  </si>
  <si>
    <t>Operating statistics and multiples</t>
  </si>
  <si>
    <t>Debt / LTM EBITDA</t>
  </si>
  <si>
    <t>EBITDA margin %</t>
  </si>
  <si>
    <t>Multiples</t>
  </si>
  <si>
    <t>EV / EBITDA</t>
  </si>
  <si>
    <t>Valuation</t>
  </si>
  <si>
    <t xml:space="preserve">Dividend </t>
  </si>
  <si>
    <t>Yield (%)</t>
  </si>
  <si>
    <t>Beta</t>
  </si>
  <si>
    <t>NA</t>
  </si>
  <si>
    <t>Other</t>
  </si>
  <si>
    <t>Data</t>
  </si>
  <si>
    <t>Max</t>
  </si>
  <si>
    <t>Min</t>
  </si>
  <si>
    <t>Maximum multiple</t>
  </si>
  <si>
    <t>Minimum multiple</t>
  </si>
  <si>
    <t>Multiple</t>
  </si>
  <si>
    <t>Question 1</t>
  </si>
  <si>
    <t>1)</t>
  </si>
  <si>
    <t>2)</t>
  </si>
  <si>
    <t>3)</t>
  </si>
  <si>
    <t>4)</t>
  </si>
  <si>
    <t>5)</t>
  </si>
  <si>
    <t>6)</t>
  </si>
  <si>
    <t>7)</t>
  </si>
  <si>
    <t>8)</t>
  </si>
  <si>
    <t>Question 2</t>
  </si>
  <si>
    <t>Question 3</t>
  </si>
  <si>
    <t>Tab 1</t>
  </si>
  <si>
    <t>Tab 2</t>
  </si>
  <si>
    <t>Tab 3</t>
  </si>
  <si>
    <t>Tab 4</t>
  </si>
  <si>
    <t>Workings</t>
  </si>
  <si>
    <t>Verso Corporation</t>
  </si>
  <si>
    <t xml:space="preserve"> </t>
  </si>
  <si>
    <t>Depreciation % ending net PP&amp;E</t>
  </si>
  <si>
    <t>Verso Corp</t>
  </si>
  <si>
    <t>Neenah Paper, Inc.</t>
  </si>
  <si>
    <t>Country</t>
  </si>
  <si>
    <t>USA</t>
  </si>
  <si>
    <t>Liquidation analysis</t>
  </si>
  <si>
    <t>DIP financing</t>
  </si>
  <si>
    <t>Balance</t>
  </si>
  <si>
    <t>Accounts receivable, net</t>
  </si>
  <si>
    <t>Inventories</t>
  </si>
  <si>
    <t>Prepaid expenses and other assets</t>
  </si>
  <si>
    <t>Total current assets</t>
  </si>
  <si>
    <t>Property, plant, and equipment, net</t>
  </si>
  <si>
    <t>Intangibles and other assets, net</t>
  </si>
  <si>
    <t>Assets held for sale, net of liabilities held for sale</t>
  </si>
  <si>
    <t>Accounts payable</t>
  </si>
  <si>
    <t>Accrued liabilities</t>
  </si>
  <si>
    <t>Land and land improvements</t>
  </si>
  <si>
    <t>Building and leasehold improvements</t>
  </si>
  <si>
    <t>Machinery, equipment, and other</t>
  </si>
  <si>
    <t>Construction-in-progress</t>
  </si>
  <si>
    <t>Property, plant, and equipment, gross</t>
  </si>
  <si>
    <t>Accumulated depreciation</t>
  </si>
  <si>
    <t>Customer relationships, net of accumulated amortization</t>
  </si>
  <si>
    <t>Trademarks</t>
  </si>
  <si>
    <t>Major planned maintenance</t>
  </si>
  <si>
    <t>Replacement parts and other supplies, net</t>
  </si>
  <si>
    <t>Restricted cash</t>
  </si>
  <si>
    <t>Raw materials</t>
  </si>
  <si>
    <t>Work-in-process</t>
  </si>
  <si>
    <t>Finished goods</t>
  </si>
  <si>
    <t>Replacement parts and other supplies - current portion</t>
  </si>
  <si>
    <t>Total assets</t>
  </si>
  <si>
    <t xml:space="preserve">Book </t>
  </si>
  <si>
    <t>Liquidation</t>
  </si>
  <si>
    <t>% recovery</t>
  </si>
  <si>
    <t>rate</t>
  </si>
  <si>
    <t>value</t>
  </si>
  <si>
    <t>Assets net of current liabilities</t>
  </si>
  <si>
    <t>Total debt instruments</t>
  </si>
  <si>
    <t>Debt capacity based on cash flows</t>
  </si>
  <si>
    <t>Debt term (years)</t>
  </si>
  <si>
    <t>Marginal tax rate</t>
  </si>
  <si>
    <t>Pre tax cost of debt</t>
  </si>
  <si>
    <t>Post tax cost of debt</t>
  </si>
  <si>
    <t xml:space="preserve">Year </t>
  </si>
  <si>
    <t>Implied LTM EBITDA multiple</t>
  </si>
  <si>
    <t>Present value</t>
  </si>
  <si>
    <t>Haircut</t>
  </si>
  <si>
    <t xml:space="preserve">Principal amount </t>
  </si>
  <si>
    <t>Cash</t>
  </si>
  <si>
    <t>Assets held for sale</t>
  </si>
  <si>
    <t>Resolute Forest Products (RFP)</t>
  </si>
  <si>
    <t>RFP</t>
  </si>
  <si>
    <t>Domtar Corp</t>
  </si>
  <si>
    <t>P H Glatfelter</t>
  </si>
  <si>
    <t>Neenah</t>
  </si>
  <si>
    <t>Fire sale discount</t>
  </si>
  <si>
    <t>Fire sale price</t>
  </si>
  <si>
    <t>Liquidation costs</t>
  </si>
  <si>
    <t>Liquidation value</t>
  </si>
  <si>
    <t>Liquidation proceeds</t>
  </si>
  <si>
    <t>Question 4</t>
  </si>
  <si>
    <t>Question 5</t>
  </si>
  <si>
    <t>Maturity</t>
  </si>
  <si>
    <t>Interest rate</t>
  </si>
  <si>
    <t>Debt</t>
  </si>
  <si>
    <t>Equity</t>
  </si>
  <si>
    <t>Percent</t>
  </si>
  <si>
    <t>Amount</t>
  </si>
  <si>
    <t>Target capital structure upon emergence</t>
  </si>
  <si>
    <t>Debt amount</t>
  </si>
  <si>
    <t>Equity amount</t>
  </si>
  <si>
    <t>Notes</t>
  </si>
  <si>
    <t>Subordinated debt</t>
  </si>
  <si>
    <t>All senior debt tranches including the revolver are treated on a pari passu basis.</t>
  </si>
  <si>
    <t>Interest</t>
  </si>
  <si>
    <t>Current debt and liquidation value</t>
  </si>
  <si>
    <t>Recovery</t>
  </si>
  <si>
    <t>%</t>
  </si>
  <si>
    <t>Restructuring</t>
  </si>
  <si>
    <t>Question 7</t>
  </si>
  <si>
    <t>Question 6</t>
  </si>
  <si>
    <t>Question 8</t>
  </si>
  <si>
    <t>Cash flow debt capacity</t>
  </si>
  <si>
    <t>Comparables valuation</t>
  </si>
  <si>
    <t>Debt restructuring</t>
  </si>
  <si>
    <t>Tab 5</t>
  </si>
  <si>
    <t>Tab 6</t>
  </si>
  <si>
    <t>Fire sale price as % of total debt</t>
  </si>
  <si>
    <t>EV plus non-core assets as % of total debt</t>
  </si>
  <si>
    <t>Domtar Corp.</t>
  </si>
  <si>
    <t>P H Glatfelter Co.</t>
  </si>
  <si>
    <t>Name three factors that differentiate financially successful businesses in the U.S. paper manufacturing industry?</t>
  </si>
  <si>
    <t>Stable revenue streams and less cyclical end markets</t>
  </si>
  <si>
    <t>Cost management, including</t>
  </si>
  <si>
    <t>Ability to source raw materials, lack of dependence on suppliers is key</t>
  </si>
  <si>
    <t>Ability to manage and diversify energy sources</t>
  </si>
  <si>
    <t>Manageable or low leverage</t>
  </si>
  <si>
    <t>Ability to innovate and cope with environmental challenges</t>
  </si>
  <si>
    <t xml:space="preserve">List three risks specific to Verso Corp that. Could these risks impede successful restructuring of the Company? </t>
  </si>
  <si>
    <t>List three restructuring options for Verso Corp.</t>
  </si>
  <si>
    <t xml:space="preserve">What is the cash flow debt capacity of the business? </t>
  </si>
  <si>
    <t>Cash flow based debt capacity</t>
  </si>
  <si>
    <t>As a multiple of LTM EBITDA</t>
  </si>
  <si>
    <t>Enterprise value plus non core assets from comps, use the midpoint for your range</t>
  </si>
  <si>
    <t>multiple</t>
  </si>
  <si>
    <t xml:space="preserve">LTM EBITDA </t>
  </si>
  <si>
    <t>The multiple is in line with its peers, higher end of the peer multiples, and much lower than the current debt / EBITDA multiple.</t>
  </si>
  <si>
    <t>State your trading comparables valuation range for Verso Corp.</t>
  </si>
  <si>
    <t xml:space="preserve">State your liquidation valuation for Verso Corp. </t>
  </si>
  <si>
    <t>3.71% - 4.36%</t>
  </si>
  <si>
    <t>9.50% - 11.75%</t>
  </si>
  <si>
    <t>8.75% - 13.00%</t>
  </si>
  <si>
    <t>11.38 -16.0%</t>
  </si>
  <si>
    <t>Assumes all other debt tranches are going to be wiped out / forgiven and will not be able to recover anything.</t>
  </si>
  <si>
    <t>Question 9</t>
  </si>
  <si>
    <t>Revolving credit facilities</t>
  </si>
  <si>
    <t>1.5 - 2nd priority notes</t>
  </si>
  <si>
    <t>Debt % total</t>
  </si>
  <si>
    <t>in new structure</t>
  </si>
  <si>
    <t>Equity % total</t>
  </si>
  <si>
    <t xml:space="preserve"> May 2017 - Feb 2019</t>
  </si>
  <si>
    <t xml:space="preserve"> Jan 2019 - Feb 2021</t>
  </si>
  <si>
    <t xml:space="preserve"> Jan 2019 - Aug 2020</t>
  </si>
  <si>
    <t xml:space="preserve"> Aug 2016 - Aug 2020</t>
  </si>
  <si>
    <t>By 2 yrs for each tranche</t>
  </si>
  <si>
    <t>Total senior 1st lien claims, other than DIP</t>
  </si>
  <si>
    <t>Calculate recovery rates for each of the debt tranches.</t>
  </si>
  <si>
    <t>Restructured amount and terms</t>
  </si>
  <si>
    <t>Debt tranche, original amount and terms</t>
  </si>
  <si>
    <t>By 1 year</t>
  </si>
  <si>
    <t>From 9.5% to 10% (3% cash + 7 % PIK), from 11.75% to 15% (5% cash + 10% PIK)</t>
  </si>
  <si>
    <t>extension</t>
  </si>
  <si>
    <t>hike</t>
  </si>
  <si>
    <t>Fill in the blank cells in the table below. Decide on amounts of debt and equity available for each debt tranche upon restructuring. Total amount of debt and equity should add up to the amounts driven by the capital structure above (cells D12 and D13).</t>
  </si>
  <si>
    <t>Enterprise value plus non core assets</t>
  </si>
  <si>
    <t>Current debt and enterprise value</t>
  </si>
  <si>
    <t>Assume all senior debt tranches are treated on a pari passu basis once DIP financing is paid off, meaning all senior debt holders will get proportionately equal compensation upon restructuring.</t>
  </si>
  <si>
    <t>No adjustments have been made for security and guarantees.</t>
  </si>
  <si>
    <t>DIP (debtor in possession) financing is usually introduced to give  a business a fresh start in restructuring. It is a super senior debt tranche and its repayment takes priority over all other debt tranches.</t>
  </si>
  <si>
    <t xml:space="preserve">List three risks to the paper industry in the U.S. </t>
  </si>
  <si>
    <t>The answer will be discussed in the debrief video. Examples include:</t>
  </si>
  <si>
    <t>Some debt tranches might be written down partially, some debt tranches might get an equity stake, some debt tranches forgiven completely as a result of restructuring.</t>
  </si>
  <si>
    <t>Distressed Debt Restructuring Analysis</t>
  </si>
  <si>
    <t>Senior 1st lien claims other than RCFs</t>
  </si>
  <si>
    <t>Balance sheet calculations</t>
  </si>
  <si>
    <t>Free cash flow</t>
  </si>
  <si>
    <t>Verso LTM EBITDA</t>
  </si>
  <si>
    <t>Debt capacity</t>
  </si>
  <si>
    <t>n/a</t>
  </si>
  <si>
    <t>Liquidation value (assets net of liabilities)</t>
  </si>
  <si>
    <t xml:space="preserve">The answer will be discussed in the debrief video. </t>
  </si>
  <si>
    <t>The answer will be discussed in the debrief video.</t>
  </si>
  <si>
    <t>Case Study: Distressed Debt Restructuring Analysis</t>
  </si>
  <si>
    <t>Income statement excerpt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</si>
</sst>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0_);\(#,##0.00\);0.00_);@_)"/>
    <numFmt numFmtId="176" formatCode="0.0%"/>
    <numFmt numFmtId="177" formatCode="0.00%_);\(0.00%\)"/>
    <numFmt numFmtId="178" formatCode="&quot;Year &quot;0"/>
  </numFmts>
  <fonts count="41" x14ac:knownFonts="1">
    <font>
      <sz val="11"/>
      <color theme="1" tint="0.24994659260841701"/>
      <name val="Calibri"/>
      <family val="2"/>
      <scheme val="minor"/>
    </font>
    <font>
      <sz val="11"/>
      <color theme="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9"/>
      <color indexed="81"/>
      <name val="Tahoma"/>
      <family val="2"/>
    </font>
    <font>
      <b/>
      <sz val="9"/>
      <color indexed="81"/>
      <name val="Tahoma"/>
      <family val="2"/>
    </font>
    <font>
      <i/>
      <sz val="9"/>
      <color rgb="FF085393"/>
      <name val="Calibri"/>
      <family val="2"/>
      <scheme val="minor"/>
    </font>
    <font>
      <sz val="11"/>
      <color rgb="FFFF0000"/>
      <name val="Calibri"/>
      <family val="2"/>
      <scheme val="minor"/>
    </font>
    <font>
      <b/>
      <sz val="11"/>
      <color rgb="FF085393"/>
      <name val="Calibri"/>
      <family val="2"/>
      <scheme val="minor"/>
    </font>
    <font>
      <sz val="9"/>
      <color indexed="81"/>
      <name val="Tahoma"/>
      <charset val="1"/>
    </font>
    <font>
      <b/>
      <sz val="9"/>
      <color indexed="81"/>
      <name val="Tahoma"/>
      <charset val="1"/>
    </font>
  </fonts>
  <fills count="39">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
      <patternFill patternType="solid">
        <fgColor theme="7"/>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7" fillId="0" borderId="0" applyNumberForma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0" fontId="11" fillId="0" borderId="0" applyNumberFormat="0" applyFill="0" applyBorder="0" applyAlignment="0" applyProtection="0"/>
    <xf numFmtId="0" fontId="12" fillId="0" borderId="2"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7" borderId="0" applyNumberFormat="0" applyBorder="0" applyAlignment="0" applyProtection="0"/>
    <xf numFmtId="0" fontId="17" fillId="8" borderId="0" applyNumberFormat="0" applyBorder="0" applyAlignment="0" applyProtection="0"/>
    <xf numFmtId="0" fontId="18" fillId="9" borderId="5" applyNumberFormat="0" applyAlignment="0" applyProtection="0"/>
    <xf numFmtId="0" fontId="19" fillId="10" borderId="6" applyNumberFormat="0" applyAlignment="0" applyProtection="0"/>
    <xf numFmtId="0" fontId="20" fillId="10" borderId="5" applyNumberFormat="0" applyAlignment="0" applyProtection="0"/>
    <xf numFmtId="0" fontId="21" fillId="0" borderId="7" applyNumberFormat="0" applyFill="0" applyAlignment="0" applyProtection="0"/>
    <xf numFmtId="0" fontId="22" fillId="11" borderId="8" applyNumberFormat="0" applyAlignment="0" applyProtection="0"/>
    <xf numFmtId="0" fontId="23" fillId="0" borderId="0" applyNumberFormat="0" applyFill="0" applyBorder="0" applyAlignment="0" applyProtection="0"/>
    <xf numFmtId="0" fontId="10" fillId="12" borderId="9" applyNumberFormat="0" applyFont="0" applyAlignment="0" applyProtection="0"/>
    <xf numFmtId="0" fontId="24" fillId="0" borderId="0" applyNumberFormat="0" applyFill="0" applyBorder="0" applyAlignment="0" applyProtection="0"/>
    <xf numFmtId="0" fontId="25" fillId="0" borderId="10" applyNumberFormat="0" applyFill="0" applyAlignment="0" applyProtection="0"/>
    <xf numFmtId="0" fontId="26"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6" fillId="32" borderId="0" applyNumberFormat="0" applyBorder="0" applyAlignment="0" applyProtection="0"/>
    <xf numFmtId="0" fontId="26"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6" fillId="36" borderId="0" applyNumberFormat="0" applyBorder="0" applyAlignment="0" applyProtection="0"/>
    <xf numFmtId="0" fontId="33" fillId="2" borderId="0" applyNumberFormat="0">
      <alignment horizontal="left"/>
    </xf>
    <xf numFmtId="0" fontId="9" fillId="3" borderId="0" applyNumberFormat="0" applyAlignment="0">
      <alignment horizontal="left"/>
    </xf>
    <xf numFmtId="0" fontId="5" fillId="0" borderId="0" applyNumberFormat="0" applyFill="0" applyBorder="0">
      <alignment horizontal="left" vertical="center"/>
    </xf>
    <xf numFmtId="0" fontId="3" fillId="5" borderId="0" applyNumberFormat="0" applyFont="0" applyAlignment="0" applyProtection="0">
      <alignment vertical="top"/>
    </xf>
    <xf numFmtId="168" fontId="29" fillId="3" borderId="0">
      <alignment horizontal="center"/>
    </xf>
    <xf numFmtId="170" fontId="28" fillId="2" borderId="0">
      <alignment horizontal="center"/>
    </xf>
    <xf numFmtId="170" fontId="4" fillId="0" borderId="0">
      <alignment vertical="top"/>
    </xf>
    <xf numFmtId="168" fontId="30" fillId="0" borderId="0" applyFont="0" applyFill="0" applyBorder="0" applyAlignment="0" applyProtection="0"/>
    <xf numFmtId="171" fontId="10" fillId="0" borderId="0" applyFont="0" applyFill="0" applyBorder="0" applyAlignment="0" applyProtection="0"/>
    <xf numFmtId="172" fontId="30" fillId="2" borderId="0" applyFont="0" applyFill="0" applyBorder="0" applyAlignment="0" applyProtection="0"/>
    <xf numFmtId="170" fontId="31" fillId="2" borderId="0" applyNumberFormat="0" applyFill="0" applyBorder="0" applyAlignment="0" applyProtection="0"/>
    <xf numFmtId="170" fontId="32" fillId="0" borderId="0" applyNumberFormat="0" applyFill="0" applyBorder="0" applyAlignment="0">
      <alignment vertical="top"/>
    </xf>
    <xf numFmtId="173" fontId="30" fillId="2" borderId="0" applyFont="0" applyFill="0" applyBorder="0" applyAlignment="0" applyProtection="0"/>
    <xf numFmtId="171" fontId="31" fillId="37" borderId="11" applyNumberFormat="0">
      <protection locked="0"/>
    </xf>
    <xf numFmtId="0" fontId="3" fillId="5" borderId="12" applyFont="0" applyAlignment="0" applyProtection="0">
      <alignment vertical="top"/>
    </xf>
    <xf numFmtId="170" fontId="33" fillId="3" borderId="0" applyNumberFormat="0" applyBorder="0">
      <alignment horizontal="center" vertical="top"/>
    </xf>
    <xf numFmtId="170" fontId="4" fillId="38" borderId="0" applyNumberFormat="0" applyFont="0" applyBorder="0" applyAlignment="0" applyProtection="0">
      <alignment vertical="top"/>
    </xf>
    <xf numFmtId="171" fontId="1" fillId="0" borderId="0" applyFont="0" applyFill="0" applyBorder="0" applyAlignment="0" applyProtection="0"/>
  </cellStyleXfs>
  <cellXfs count="131">
    <xf numFmtId="174" fontId="0" fillId="0" borderId="0" xfId="0"/>
    <xf numFmtId="174" fontId="3" fillId="5" borderId="0" xfId="0" applyFont="1" applyFill="1" applyBorder="1"/>
    <xf numFmtId="174" fontId="3" fillId="4" borderId="0" xfId="0" applyFont="1" applyFill="1" applyBorder="1"/>
    <xf numFmtId="174" fontId="3" fillId="5" borderId="0" xfId="0" applyFont="1" applyFill="1" applyBorder="1" applyAlignment="1">
      <alignment vertical="top" wrapText="1"/>
    </xf>
    <xf numFmtId="174" fontId="3" fillId="5" borderId="1" xfId="0" applyFont="1" applyFill="1" applyBorder="1" applyAlignment="1">
      <alignment vertical="top"/>
    </xf>
    <xf numFmtId="170" fontId="33" fillId="2" borderId="0" xfId="48" applyNumberFormat="1">
      <alignment horizontal="left"/>
    </xf>
    <xf numFmtId="174" fontId="26" fillId="2" borderId="0" xfId="0" applyFont="1" applyFill="1" applyBorder="1" applyAlignment="1"/>
    <xf numFmtId="174" fontId="27" fillId="3" borderId="0" xfId="0" applyFont="1" applyFill="1" applyBorder="1" applyAlignment="1"/>
    <xf numFmtId="174" fontId="4" fillId="5" borderId="0" xfId="0" applyFont="1" applyFill="1" applyBorder="1" applyAlignment="1">
      <alignment horizontal="center" vertical="top"/>
    </xf>
    <xf numFmtId="174" fontId="4" fillId="5" borderId="0" xfId="0" applyFont="1" applyFill="1" applyBorder="1" applyAlignment="1">
      <alignment vertical="top"/>
    </xf>
    <xf numFmtId="174" fontId="26" fillId="2" borderId="0" xfId="0" applyFont="1" applyFill="1" applyBorder="1" applyAlignment="1">
      <alignment vertical="center"/>
    </xf>
    <xf numFmtId="168" fontId="29" fillId="3" borderId="0" xfId="52">
      <alignment horizontal="center"/>
    </xf>
    <xf numFmtId="170" fontId="28" fillId="2" borderId="0" xfId="53">
      <alignment horizontal="center"/>
    </xf>
    <xf numFmtId="170" fontId="33" fillId="2" borderId="0" xfId="48" applyNumberFormat="1" applyAlignment="1"/>
    <xf numFmtId="170" fontId="9" fillId="3" borderId="0" xfId="49" applyNumberFormat="1" applyAlignment="1"/>
    <xf numFmtId="170" fontId="5" fillId="0" borderId="0" xfId="50" applyNumberFormat="1">
      <alignment horizontal="left" vertical="center"/>
    </xf>
    <xf numFmtId="170" fontId="4" fillId="0" borderId="0" xfId="54">
      <alignment vertical="top"/>
    </xf>
    <xf numFmtId="174" fontId="3" fillId="5" borderId="0" xfId="0" applyFont="1" applyFill="1" applyBorder="1" applyAlignment="1">
      <alignment horizontal="left" vertical="top"/>
    </xf>
    <xf numFmtId="174" fontId="3" fillId="5" borderId="0" xfId="0" applyFont="1" applyFill="1" applyBorder="1" applyAlignment="1">
      <alignment vertical="top"/>
    </xf>
    <xf numFmtId="174" fontId="3" fillId="0" borderId="0" xfId="0" applyFont="1" applyFill="1" applyBorder="1" applyAlignment="1">
      <alignment vertical="top" wrapText="1"/>
    </xf>
    <xf numFmtId="174" fontId="4" fillId="0" borderId="0" xfId="0" applyFont="1" applyFill="1" applyBorder="1" applyAlignment="1">
      <alignment vertical="top"/>
    </xf>
    <xf numFmtId="174" fontId="3" fillId="0" borderId="0" xfId="0" applyFont="1" applyFill="1" applyBorder="1" applyAlignment="1">
      <alignment horizontal="left" wrapText="1"/>
    </xf>
    <xf numFmtId="174" fontId="3" fillId="0" borderId="0" xfId="0" applyFont="1" applyFill="1" applyBorder="1" applyAlignment="1">
      <alignment vertical="top"/>
    </xf>
    <xf numFmtId="174" fontId="3" fillId="0" borderId="0" xfId="0" applyFont="1" applyFill="1" applyBorder="1"/>
    <xf numFmtId="174" fontId="5" fillId="0" borderId="0" xfId="0" applyFont="1" applyFill="1" applyBorder="1" applyAlignment="1">
      <alignment vertical="center"/>
    </xf>
    <xf numFmtId="174" fontId="6" fillId="0" borderId="0" xfId="0" applyFont="1" applyFill="1" applyBorder="1" applyAlignment="1">
      <alignment vertical="center" wrapText="1"/>
    </xf>
    <xf numFmtId="174" fontId="3" fillId="0" borderId="0" xfId="0" applyFont="1" applyFill="1" applyBorder="1" applyAlignment="1">
      <alignment horizontal="left" vertical="top"/>
    </xf>
    <xf numFmtId="174" fontId="4" fillId="0" borderId="0" xfId="0" applyFont="1" applyFill="1" applyBorder="1" applyAlignment="1">
      <alignment horizontal="center" vertical="top"/>
    </xf>
    <xf numFmtId="174" fontId="8" fillId="0" borderId="0" xfId="0" applyFont="1" applyFill="1" applyBorder="1" applyAlignment="1">
      <alignment vertical="center" wrapText="1"/>
    </xf>
    <xf numFmtId="168" fontId="3" fillId="0" borderId="0" xfId="0" applyNumberFormat="1" applyFont="1" applyFill="1" applyBorder="1" applyAlignment="1">
      <alignment horizontal="left"/>
    </xf>
    <xf numFmtId="174" fontId="3" fillId="0" borderId="0" xfId="0" applyFont="1" applyFill="1" applyBorder="1" applyAlignment="1">
      <alignment horizontal="left"/>
    </xf>
    <xf numFmtId="169" fontId="3" fillId="0" borderId="0" xfId="0" applyNumberFormat="1" applyFont="1" applyFill="1" applyBorder="1" applyAlignment="1">
      <alignment horizontal="left"/>
    </xf>
    <xf numFmtId="174" fontId="0" fillId="0" borderId="0" xfId="0" applyFill="1"/>
    <xf numFmtId="174" fontId="4" fillId="0" borderId="0" xfId="0" applyFont="1" applyFill="1" applyBorder="1" applyAlignment="1">
      <alignment horizontal="left" vertical="top"/>
    </xf>
    <xf numFmtId="174" fontId="4" fillId="0" borderId="0" xfId="0" applyFont="1" applyFill="1" applyBorder="1"/>
    <xf numFmtId="174" fontId="0" fillId="0" borderId="0" xfId="0" applyFill="1" applyBorder="1"/>
    <xf numFmtId="174" fontId="26" fillId="0" borderId="0" xfId="0" applyFont="1" applyFill="1" applyBorder="1" applyAlignment="1"/>
    <xf numFmtId="174" fontId="27" fillId="0" borderId="0" xfId="0" applyFont="1" applyFill="1" applyBorder="1" applyAlignment="1"/>
    <xf numFmtId="170" fontId="31" fillId="0" borderId="0" xfId="58" applyFill="1" applyBorder="1" applyAlignment="1">
      <alignment vertical="top"/>
    </xf>
    <xf numFmtId="170" fontId="3" fillId="5" borderId="0" xfId="51" applyNumberFormat="1" applyFont="1" applyBorder="1" applyAlignment="1">
      <alignment horizontal="left" vertical="top"/>
    </xf>
    <xf numFmtId="170" fontId="4" fillId="5" borderId="0" xfId="51" applyNumberFormat="1" applyFont="1" applyBorder="1" applyAlignment="1">
      <alignment horizontal="center" vertical="top"/>
    </xf>
    <xf numFmtId="170" fontId="3" fillId="5" borderId="0" xfId="51" applyNumberFormat="1" applyFont="1" applyBorder="1" applyAlignment="1"/>
    <xf numFmtId="170" fontId="6" fillId="5" borderId="0" xfId="51" applyNumberFormat="1" applyFont="1" applyBorder="1" applyAlignment="1">
      <alignment vertical="center" wrapText="1"/>
    </xf>
    <xf numFmtId="170" fontId="3" fillId="5" borderId="0" xfId="51" applyNumberFormat="1" applyFont="1" applyAlignment="1">
      <alignment vertical="top"/>
    </xf>
    <xf numFmtId="170" fontId="3" fillId="5" borderId="0" xfId="51" applyNumberFormat="1" applyFont="1" applyAlignment="1"/>
    <xf numFmtId="170" fontId="6" fillId="5" borderId="0" xfId="51" applyNumberFormat="1" applyFont="1" applyAlignment="1">
      <alignment vertical="center" wrapText="1"/>
    </xf>
    <xf numFmtId="0" fontId="3" fillId="5" borderId="12" xfId="62" applyFont="1" applyAlignment="1">
      <alignment vertical="top"/>
    </xf>
    <xf numFmtId="0" fontId="4" fillId="5" borderId="12" xfId="62" applyFont="1" applyAlignment="1">
      <alignment horizontal="center" vertical="top"/>
    </xf>
    <xf numFmtId="0" fontId="3" fillId="5" borderId="12" xfId="62" applyFont="1" applyAlignment="1"/>
    <xf numFmtId="0" fontId="6" fillId="5" borderId="12" xfId="62" applyFont="1" applyAlignment="1">
      <alignment vertical="center" wrapText="1"/>
    </xf>
    <xf numFmtId="174" fontId="26" fillId="0" borderId="0" xfId="0" applyFont="1" applyFill="1" applyBorder="1" applyAlignment="1">
      <alignment vertical="center"/>
    </xf>
    <xf numFmtId="170" fontId="8" fillId="5" borderId="0" xfId="51" applyNumberFormat="1" applyFont="1" applyAlignment="1">
      <alignment vertical="center" wrapText="1"/>
    </xf>
    <xf numFmtId="0" fontId="4" fillId="5" borderId="12" xfId="62" applyFont="1" applyAlignment="1"/>
    <xf numFmtId="0" fontId="3" fillId="5" borderId="12" xfId="62" applyFont="1" applyAlignment="1">
      <alignment horizontal="left"/>
    </xf>
    <xf numFmtId="0" fontId="8" fillId="5" borderId="12" xfId="62" applyFont="1" applyAlignment="1">
      <alignment horizontal="center" vertical="center" wrapText="1"/>
    </xf>
    <xf numFmtId="0" fontId="8" fillId="5" borderId="12" xfId="62" applyFont="1" applyAlignment="1">
      <alignment vertical="center" wrapText="1"/>
    </xf>
    <xf numFmtId="170" fontId="31" fillId="37" borderId="11" xfId="61" applyNumberFormat="1">
      <protection locked="0"/>
    </xf>
    <xf numFmtId="170" fontId="3" fillId="0" borderId="0" xfId="51" applyNumberFormat="1" applyFont="1" applyFill="1" applyAlignment="1"/>
    <xf numFmtId="0" fontId="3" fillId="0" borderId="0" xfId="62" applyFont="1" applyFill="1" applyBorder="1" applyAlignment="1"/>
    <xf numFmtId="174" fontId="0" fillId="5" borderId="0" xfId="51" applyNumberFormat="1" applyFont="1" applyAlignment="1"/>
    <xf numFmtId="174" fontId="3" fillId="5" borderId="0" xfId="51" applyNumberFormat="1" applyFont="1" applyAlignment="1">
      <alignment vertical="top"/>
    </xf>
    <xf numFmtId="0" fontId="0" fillId="5" borderId="12" xfId="62" applyFont="1" applyAlignment="1"/>
    <xf numFmtId="174" fontId="5" fillId="5" borderId="0" xfId="51" applyNumberFormat="1" applyFont="1" applyAlignment="1">
      <alignment vertical="center"/>
    </xf>
    <xf numFmtId="0" fontId="4" fillId="5" borderId="12" xfId="62" applyFont="1" applyAlignment="1">
      <alignment horizontal="left" vertical="top"/>
    </xf>
    <xf numFmtId="174" fontId="5" fillId="0" borderId="0" xfId="50" applyNumberFormat="1" applyFill="1">
      <alignment horizontal="left" vertical="center"/>
    </xf>
    <xf numFmtId="174" fontId="31" fillId="0" borderId="0" xfId="58" applyNumberFormat="1" applyFill="1"/>
    <xf numFmtId="172" fontId="0" fillId="0" borderId="0" xfId="57" applyFont="1" applyFill="1"/>
    <xf numFmtId="172" fontId="31" fillId="37" borderId="11" xfId="57" applyFont="1" applyFill="1" applyBorder="1" applyProtection="1">
      <protection locked="0"/>
    </xf>
    <xf numFmtId="170" fontId="3" fillId="5" borderId="0" xfId="51" applyNumberFormat="1" applyFont="1" applyAlignment="1">
      <alignment horizontal="left"/>
    </xf>
    <xf numFmtId="172" fontId="31" fillId="37" borderId="11" xfId="61" applyNumberFormat="1">
      <protection locked="0"/>
    </xf>
    <xf numFmtId="174" fontId="31" fillId="37" borderId="11" xfId="61" applyNumberFormat="1">
      <protection locked="0"/>
    </xf>
    <xf numFmtId="175" fontId="0" fillId="0" borderId="0" xfId="0" applyNumberFormat="1"/>
    <xf numFmtId="176" fontId="0" fillId="0" borderId="0" xfId="0" applyNumberFormat="1"/>
    <xf numFmtId="171" fontId="0" fillId="0" borderId="0" xfId="56" applyFont="1"/>
    <xf numFmtId="174" fontId="32" fillId="0" borderId="0" xfId="59" applyNumberFormat="1" applyAlignment="1"/>
    <xf numFmtId="174" fontId="32" fillId="0" borderId="0" xfId="59" applyNumberFormat="1" applyAlignment="1">
      <alignment horizontal="center"/>
    </xf>
    <xf numFmtId="170" fontId="36" fillId="0" borderId="0" xfId="54" applyFont="1">
      <alignment vertical="top"/>
    </xf>
    <xf numFmtId="174" fontId="0" fillId="0" borderId="0" xfId="0" applyAlignment="1">
      <alignment horizontal="centerContinuous"/>
    </xf>
    <xf numFmtId="174" fontId="32" fillId="0" borderId="0" xfId="59" applyNumberFormat="1" applyAlignment="1">
      <alignment horizontal="centerContinuous"/>
    </xf>
    <xf numFmtId="174" fontId="26" fillId="2" borderId="0" xfId="0" applyFont="1" applyFill="1" applyBorder="1" applyAlignment="1">
      <alignment horizontal="right" vertical="center"/>
    </xf>
    <xf numFmtId="174" fontId="0" fillId="0" borderId="0" xfId="0" applyAlignment="1">
      <alignment horizontal="right"/>
    </xf>
    <xf numFmtId="172" fontId="32" fillId="0" borderId="0" xfId="59" applyNumberFormat="1" applyFill="1" applyAlignment="1">
      <alignment horizontal="center"/>
    </xf>
    <xf numFmtId="175" fontId="32" fillId="0" borderId="0" xfId="59" applyNumberFormat="1" applyAlignment="1">
      <alignment horizontal="center"/>
    </xf>
    <xf numFmtId="174" fontId="5" fillId="0" borderId="0" xfId="50" applyNumberFormat="1">
      <alignment horizontal="left" vertical="center"/>
    </xf>
    <xf numFmtId="174" fontId="32" fillId="0" borderId="0" xfId="59" applyNumberFormat="1" applyAlignment="1">
      <alignment horizontal="center" vertical="center"/>
    </xf>
    <xf numFmtId="170" fontId="3" fillId="5" borderId="0" xfId="51" applyNumberFormat="1" applyFont="1" applyAlignment="1">
      <alignment horizontal="left"/>
    </xf>
    <xf numFmtId="171" fontId="0" fillId="0" borderId="0" xfId="65" applyFont="1"/>
    <xf numFmtId="15" fontId="0" fillId="0" borderId="0" xfId="0" applyNumberFormat="1"/>
    <xf numFmtId="9" fontId="0" fillId="0" borderId="0" xfId="0" applyNumberFormat="1"/>
    <xf numFmtId="170" fontId="37" fillId="0" borderId="0" xfId="54" applyFont="1">
      <alignment vertical="top"/>
    </xf>
    <xf numFmtId="175" fontId="37" fillId="0" borderId="0" xfId="0" applyNumberFormat="1" applyFont="1" applyAlignment="1">
      <alignment horizontal="right"/>
    </xf>
    <xf numFmtId="172" fontId="0" fillId="0" borderId="0" xfId="57" applyFont="1" applyFill="1" applyAlignment="1">
      <alignment horizontal="right"/>
    </xf>
    <xf numFmtId="170" fontId="37" fillId="0" borderId="0" xfId="54" applyFont="1" applyAlignment="1">
      <alignment horizontal="center" vertical="top"/>
    </xf>
    <xf numFmtId="170" fontId="4" fillId="0" borderId="0" xfId="54" applyAlignment="1">
      <alignment horizontal="center" vertical="top"/>
    </xf>
    <xf numFmtId="177" fontId="0" fillId="0" borderId="0" xfId="57" applyNumberFormat="1" applyFont="1" applyFill="1"/>
    <xf numFmtId="174" fontId="0" fillId="0" borderId="0" xfId="0" applyAlignment="1">
      <alignment horizontal="left" indent="1"/>
    </xf>
    <xf numFmtId="170" fontId="4" fillId="0" borderId="0" xfId="54" applyFill="1">
      <alignment vertical="top"/>
    </xf>
    <xf numFmtId="15" fontId="32" fillId="0" borderId="0" xfId="59" applyNumberFormat="1" applyAlignment="1">
      <alignment horizontal="center"/>
    </xf>
    <xf numFmtId="174" fontId="0" fillId="0" borderId="0" xfId="0" applyAlignment="1">
      <alignment horizontal="center"/>
    </xf>
    <xf numFmtId="174" fontId="31" fillId="0" borderId="0" xfId="58" applyNumberFormat="1" applyFill="1" applyAlignment="1">
      <alignment horizontal="center"/>
    </xf>
    <xf numFmtId="15" fontId="31" fillId="0" borderId="0" xfId="58" applyNumberFormat="1" applyFill="1" applyAlignment="1">
      <alignment horizontal="center"/>
    </xf>
    <xf numFmtId="177" fontId="31" fillId="37" borderId="11" xfId="61" applyNumberFormat="1" applyAlignment="1">
      <alignment horizontal="center"/>
      <protection locked="0"/>
    </xf>
    <xf numFmtId="170" fontId="32" fillId="0" borderId="0" xfId="59" applyAlignment="1">
      <alignment horizontal="center" vertical="top"/>
    </xf>
    <xf numFmtId="170" fontId="32" fillId="0" borderId="0" xfId="59" applyAlignment="1">
      <alignment horizontal="centerContinuous" vertical="top"/>
    </xf>
    <xf numFmtId="172" fontId="31" fillId="37" borderId="11" xfId="57" applyFont="1" applyFill="1" applyBorder="1" applyAlignment="1" applyProtection="1">
      <alignment horizontal="center"/>
      <protection locked="0"/>
    </xf>
    <xf numFmtId="174" fontId="0" fillId="5" borderId="0" xfId="51" applyNumberFormat="1" applyFont="1" applyAlignment="1">
      <alignment horizontal="left"/>
    </xf>
    <xf numFmtId="170" fontId="3" fillId="5" borderId="0" xfId="51" applyNumberFormat="1" applyFont="1" applyAlignment="1">
      <alignment horizontal="left"/>
    </xf>
    <xf numFmtId="178" fontId="31" fillId="0" borderId="0" xfId="58" applyNumberFormat="1" applyFill="1"/>
    <xf numFmtId="178" fontId="0" fillId="0" borderId="0" xfId="0" applyNumberFormat="1"/>
    <xf numFmtId="174" fontId="31" fillId="0" borderId="0" xfId="58" quotePrefix="1" applyNumberFormat="1" applyFill="1" applyAlignment="1">
      <alignment horizontal="center"/>
    </xf>
    <xf numFmtId="177" fontId="31" fillId="0" borderId="0" xfId="58" quotePrefix="1" applyNumberFormat="1" applyFill="1"/>
    <xf numFmtId="15" fontId="31" fillId="37" borderId="11" xfId="61" applyNumberFormat="1" applyAlignment="1">
      <alignment horizontal="center"/>
      <protection locked="0"/>
    </xf>
    <xf numFmtId="9" fontId="0" fillId="0" borderId="0" xfId="0" applyNumberFormat="1" applyAlignment="1">
      <alignment horizontal="center"/>
    </xf>
    <xf numFmtId="174" fontId="31" fillId="37" borderId="11" xfId="61" applyNumberFormat="1" applyAlignment="1">
      <alignment horizontal="center"/>
      <protection locked="0"/>
    </xf>
    <xf numFmtId="170" fontId="5" fillId="0" borderId="0" xfId="50" applyNumberFormat="1" applyFill="1">
      <alignment horizontal="left" vertical="center"/>
    </xf>
    <xf numFmtId="170" fontId="38" fillId="0" borderId="0" xfId="54" applyFont="1" applyFill="1">
      <alignment vertical="top"/>
    </xf>
    <xf numFmtId="171" fontId="0" fillId="0" borderId="0" xfId="56" applyFont="1" applyAlignment="1">
      <alignment horizontal="right"/>
    </xf>
    <xf numFmtId="174" fontId="31" fillId="0" borderId="0" xfId="58" applyNumberFormat="1" applyFill="1" applyAlignment="1">
      <alignment horizontal="right"/>
    </xf>
    <xf numFmtId="174" fontId="0" fillId="0" borderId="0" xfId="0" applyFill="1" applyAlignment="1">
      <alignment horizontal="right"/>
    </xf>
    <xf numFmtId="170" fontId="33" fillId="2" borderId="0" xfId="48" applyNumberFormat="1" applyFill="1" applyAlignment="1">
      <alignment horizontal="center"/>
    </xf>
    <xf numFmtId="174" fontId="6" fillId="0" borderId="0" xfId="0" applyFont="1" applyFill="1" applyBorder="1" applyAlignment="1">
      <alignment horizontal="center" vertical="center" wrapText="1"/>
    </xf>
    <xf numFmtId="170" fontId="3" fillId="5" borderId="0" xfId="51" applyNumberFormat="1" applyFont="1" applyBorder="1" applyAlignment="1">
      <alignment horizontal="left" vertical="top"/>
    </xf>
    <xf numFmtId="170" fontId="33" fillId="3" borderId="0" xfId="49" applyNumberFormat="1" applyFont="1" applyAlignment="1">
      <alignment horizontal="center" vertical="center"/>
    </xf>
    <xf numFmtId="170" fontId="32" fillId="5" borderId="0" xfId="59" applyNumberFormat="1" applyFill="1" applyBorder="1" applyAlignment="1">
      <alignment horizontal="center" vertical="center" wrapText="1"/>
    </xf>
    <xf numFmtId="174" fontId="8" fillId="0" borderId="0" xfId="0" applyFont="1" applyFill="1" applyBorder="1" applyAlignment="1">
      <alignment horizontal="center" vertical="center" wrapText="1"/>
    </xf>
    <xf numFmtId="174" fontId="0" fillId="5" borderId="0" xfId="51" applyNumberFormat="1" applyFont="1" applyAlignment="1">
      <alignment horizontal="left"/>
    </xf>
    <xf numFmtId="174" fontId="5" fillId="5" borderId="0" xfId="0" applyFont="1" applyFill="1" applyBorder="1" applyAlignment="1">
      <alignment horizontal="left" vertical="center"/>
    </xf>
    <xf numFmtId="174" fontId="5" fillId="5" borderId="0" xfId="50" applyNumberFormat="1" applyFill="1" applyAlignment="1">
      <alignment horizontal="left" vertical="center"/>
    </xf>
    <xf numFmtId="170" fontId="3" fillId="5" borderId="0" xfId="51" applyNumberFormat="1" applyFont="1" applyAlignment="1">
      <alignment horizontal="left"/>
    </xf>
    <xf numFmtId="168" fontId="3" fillId="5" borderId="0" xfId="51" applyNumberFormat="1" applyFont="1" applyAlignment="1">
      <alignment horizontal="left"/>
    </xf>
    <xf numFmtId="0" fontId="3" fillId="5" borderId="0" xfId="51" applyNumberFormat="1" applyFont="1" applyAlignment="1">
      <alignment horizontal="left"/>
    </xf>
  </cellXfs>
  <cellStyles count="66">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8000000}"/>
    <cellStyle name="Bad" xfId="13" builtinId="27" hidden="1"/>
    <cellStyle name="BG Border" xfId="62" xr:uid="{00000000-0005-0000-0000-00001A000000}"/>
    <cellStyle name="Blank" xfId="60" xr:uid="{00000000-0005-0000-0000-00001B000000}"/>
    <cellStyle name="Calculation" xfId="17" builtinId="22" hidden="1"/>
    <cellStyle name="Check Cell" xfId="19" builtinId="23" hidden="1"/>
    <cellStyle name="Comma" xfId="2" builtinId="3" hidden="1"/>
    <cellStyle name="Comma [0]" xfId="3" builtinId="6" hidden="1"/>
    <cellStyle name="Cover Title" xfId="63" xr:uid="{00000000-0005-0000-0000-000020000000}"/>
    <cellStyle name="Currency" xfId="4" builtinId="4" hidden="1"/>
    <cellStyle name="Currency [0]" xfId="5" builtinId="7" hidden="1"/>
    <cellStyle name="Date" xfId="55" xr:uid="{00000000-0005-0000-0000-000023000000}"/>
    <cellStyle name="Date Heading" xfId="52" xr:uid="{00000000-0005-0000-0000-000024000000}"/>
    <cellStyle name="Explanatory Text" xfId="22" builtinId="53" hidden="1"/>
    <cellStyle name="Good" xfId="12" builtinId="26" hidden="1"/>
    <cellStyle name="Hard Coded Number" xfId="58" xr:uid="{00000000-0005-0000-0000-000027000000}"/>
    <cellStyle name="Heading 1" xfId="8" builtinId="16" hidden="1"/>
    <cellStyle name="Heading 2" xfId="9" builtinId="17" hidden="1"/>
    <cellStyle name="Heading 3" xfId="10" builtinId="18" hidden="1"/>
    <cellStyle name="Heading 4" xfId="11" builtinId="19" hidden="1"/>
    <cellStyle name="Highlight" xfId="64" xr:uid="{00000000-0005-0000-0000-00002C000000}"/>
    <cellStyle name="Hist Proj Title" xfId="53" xr:uid="{00000000-0005-0000-0000-00002D000000}"/>
    <cellStyle name="Hyperlink" xfId="1" builtinId="8" hidden="1" customBuiltin="1"/>
    <cellStyle name="Input" xfId="15" builtinId="20" hidden="1"/>
    <cellStyle name="Input" xfId="61" builtinId="20" customBuiltin="1"/>
    <cellStyle name="Linked Cell" xfId="18" builtinId="24" hidden="1"/>
    <cellStyle name="Multiple" xfId="56" xr:uid="{00000000-0005-0000-0000-000032000000}"/>
    <cellStyle name="Multiple 2" xfId="65" xr:uid="{00000000-0005-0000-0000-000033000000}"/>
    <cellStyle name="Neutral" xfId="14" builtinId="28" hidden="1"/>
    <cellStyle name="Normal" xfId="0" builtinId="0" customBuiltin="1"/>
    <cellStyle name="Note" xfId="21" builtinId="10" hidden="1"/>
    <cellStyle name="Notes and Comments" xfId="59" xr:uid="{00000000-0005-0000-0000-000037000000}"/>
    <cellStyle name="Output" xfId="16" builtinId="21" hidden="1"/>
    <cellStyle name="Percent" xfId="6" builtinId="5" hidden="1"/>
    <cellStyle name="Percent" xfId="57" builtinId="5" customBuiltin="1"/>
    <cellStyle name="Primary Title" xfId="48" xr:uid="{00000000-0005-0000-0000-00003B000000}"/>
    <cellStyle name="Row Label" xfId="54" xr:uid="{00000000-0005-0000-0000-00003C000000}"/>
    <cellStyle name="Secondary Title" xfId="49" xr:uid="{00000000-0005-0000-0000-00003D000000}"/>
    <cellStyle name="Tertiary Title" xfId="50" xr:uid="{00000000-0005-0000-0000-00003E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161849</xdr:colOff>
      <xdr:row>0</xdr:row>
      <xdr:rowOff>466726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ukeselm\Documents\FE%20Training\SEK%20GS%20cases\IPO\2016%2004%2018%20proof\IPO%20Case%20in%20Point%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Info"/>
      <sheetName val="DCF"/>
      <sheetName val="Comps"/>
      <sheetName val="Recent IPOs"/>
      <sheetName val="Workings"/>
    </sheetNames>
    <sheetDataSet>
      <sheetData sheetId="0"/>
      <sheetData sheetId="1">
        <row r="5">
          <cell r="N5" t="str">
            <v>Univision Holdings</v>
          </cell>
        </row>
      </sheetData>
      <sheetData sheetId="2">
        <row r="72">
          <cell r="H72">
            <v>8.5000000000000006E-2</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showGridLines="0" tabSelected="1" zoomScaleNormal="100" workbookViewId="0">
      <selection sqref="A1:N1"/>
    </sheetView>
  </sheetViews>
  <sheetFormatPr defaultColWidth="9.08984375" defaultRowHeight="14.5" x14ac:dyDescent="0.35"/>
  <cols>
    <col min="1" max="1" width="9.81640625" style="32" customWidth="1"/>
    <col min="2" max="13" width="9.36328125" style="32" customWidth="1"/>
    <col min="14" max="14" width="9.81640625" style="32" customWidth="1"/>
    <col min="15" max="26" width="9.08984375" style="32" customWidth="1"/>
    <col min="27" max="16384" width="9.08984375" style="32"/>
  </cols>
  <sheetData>
    <row r="1" spans="1:14" s="36" customFormat="1" ht="189.75" customHeight="1" x14ac:dyDescent="0.65">
      <c r="A1" s="119"/>
      <c r="B1" s="119"/>
      <c r="C1" s="119"/>
      <c r="D1" s="119"/>
      <c r="E1" s="119"/>
      <c r="F1" s="119"/>
      <c r="G1" s="119"/>
      <c r="H1" s="119"/>
      <c r="I1" s="119"/>
      <c r="J1" s="119"/>
      <c r="K1" s="119"/>
      <c r="L1" s="119"/>
      <c r="M1" s="119"/>
      <c r="N1" s="119"/>
    </row>
    <row r="2" spans="1:14" s="22" customFormat="1" ht="75" customHeight="1" x14ac:dyDescent="0.35">
      <c r="A2" s="122" t="s">
        <v>258</v>
      </c>
      <c r="B2" s="122"/>
      <c r="C2" s="122"/>
      <c r="D2" s="122"/>
      <c r="E2" s="122"/>
      <c r="F2" s="122"/>
      <c r="G2" s="122"/>
      <c r="H2" s="122"/>
      <c r="I2" s="122"/>
      <c r="J2" s="122"/>
      <c r="K2" s="122"/>
      <c r="L2" s="122"/>
      <c r="M2" s="122"/>
      <c r="N2" s="122"/>
    </row>
    <row r="3" spans="1:14" s="23" customFormat="1" ht="7.5" customHeight="1" x14ac:dyDescent="0.35">
      <c r="B3" s="24"/>
      <c r="C3" s="24"/>
      <c r="F3" s="25"/>
      <c r="G3" s="25"/>
      <c r="H3" s="25"/>
      <c r="I3" s="25"/>
      <c r="J3" s="25"/>
      <c r="K3" s="25"/>
    </row>
    <row r="4" spans="1:14" s="23" customFormat="1" ht="15" customHeight="1" x14ac:dyDescent="0.35">
      <c r="A4" s="39"/>
      <c r="B4" s="40"/>
      <c r="C4" s="121"/>
      <c r="D4" s="121"/>
      <c r="E4" s="41"/>
      <c r="F4" s="42"/>
      <c r="G4" s="42"/>
      <c r="H4" s="42"/>
      <c r="I4" s="42"/>
      <c r="J4" s="42"/>
      <c r="K4" s="42"/>
      <c r="L4" s="41"/>
      <c r="M4" s="41"/>
      <c r="N4" s="41"/>
    </row>
    <row r="5" spans="1:14" s="23" customFormat="1" ht="15" customHeight="1" x14ac:dyDescent="0.35">
      <c r="A5" s="123" t="s">
        <v>12</v>
      </c>
      <c r="B5" s="123"/>
      <c r="C5" s="123"/>
      <c r="D5" s="123"/>
      <c r="E5" s="123"/>
      <c r="F5" s="123"/>
      <c r="G5" s="123"/>
      <c r="H5" s="123"/>
      <c r="I5" s="123"/>
      <c r="J5" s="123"/>
      <c r="K5" s="123"/>
      <c r="L5" s="123"/>
      <c r="M5" s="123"/>
      <c r="N5" s="123"/>
    </row>
    <row r="6" spans="1:14" s="23" customFormat="1" ht="15" customHeight="1" x14ac:dyDescent="0.35">
      <c r="A6" s="123"/>
      <c r="B6" s="123"/>
      <c r="C6" s="123"/>
      <c r="D6" s="123"/>
      <c r="E6" s="123"/>
      <c r="F6" s="123"/>
      <c r="G6" s="123"/>
      <c r="H6" s="123"/>
      <c r="I6" s="123"/>
      <c r="J6" s="123"/>
      <c r="K6" s="123"/>
      <c r="L6" s="123"/>
      <c r="M6" s="123"/>
      <c r="N6" s="123"/>
    </row>
    <row r="7" spans="1:14" s="23" customFormat="1" ht="15" customHeight="1" x14ac:dyDescent="0.35">
      <c r="A7" s="123" t="str">
        <f ca="1">"© "&amp;YEAR(TODAY())&amp;" Financial Edge Training "</f>
        <v xml:space="preserve">© 2021 Financial Edge Training </v>
      </c>
      <c r="B7" s="123"/>
      <c r="C7" s="123"/>
      <c r="D7" s="123"/>
      <c r="E7" s="123"/>
      <c r="F7" s="123"/>
      <c r="G7" s="123"/>
      <c r="H7" s="123"/>
      <c r="I7" s="123"/>
      <c r="J7" s="123"/>
      <c r="K7" s="123"/>
      <c r="L7" s="123"/>
      <c r="M7" s="123"/>
      <c r="N7" s="123"/>
    </row>
    <row r="8" spans="1:14" s="23" customFormat="1" ht="15" customHeight="1" thickBot="1" x14ac:dyDescent="0.4">
      <c r="A8" s="46"/>
      <c r="B8" s="47"/>
      <c r="C8" s="46"/>
      <c r="D8" s="46"/>
      <c r="E8" s="48"/>
      <c r="F8" s="49"/>
      <c r="G8" s="49"/>
      <c r="H8" s="49"/>
      <c r="I8" s="49"/>
      <c r="J8" s="49"/>
      <c r="K8" s="49"/>
      <c r="L8" s="48"/>
      <c r="M8" s="48"/>
      <c r="N8" s="48"/>
    </row>
    <row r="9" spans="1:14" s="23" customFormat="1" ht="15" customHeight="1" x14ac:dyDescent="0.35">
      <c r="F9" s="28"/>
      <c r="G9" s="124"/>
      <c r="H9" s="124"/>
      <c r="I9" s="124"/>
      <c r="J9" s="124"/>
      <c r="K9" s="28"/>
    </row>
    <row r="10" spans="1:14" s="23" customFormat="1" ht="15" customHeight="1" x14ac:dyDescent="0.35">
      <c r="B10" s="24"/>
      <c r="C10" s="24"/>
      <c r="F10" s="28"/>
      <c r="G10" s="124"/>
      <c r="H10" s="124"/>
      <c r="I10" s="124"/>
      <c r="J10" s="124"/>
      <c r="K10" s="28"/>
    </row>
    <row r="11" spans="1:14" s="23" customFormat="1" ht="15" customHeight="1" x14ac:dyDescent="0.35">
      <c r="B11" s="20"/>
      <c r="C11" s="20"/>
      <c r="D11" s="21"/>
      <c r="F11" s="25"/>
      <c r="G11" s="25"/>
      <c r="H11" s="25"/>
      <c r="I11" s="25"/>
      <c r="J11" s="25"/>
      <c r="K11" s="25"/>
    </row>
    <row r="12" spans="1:14" s="23" customFormat="1" ht="15" customHeight="1" x14ac:dyDescent="0.35">
      <c r="A12" s="26"/>
      <c r="B12" s="20"/>
      <c r="C12" s="20"/>
      <c r="D12" s="29"/>
      <c r="F12" s="25"/>
      <c r="G12" s="120"/>
      <c r="H12" s="120"/>
      <c r="I12" s="120"/>
      <c r="J12" s="120"/>
      <c r="K12" s="25"/>
    </row>
    <row r="13" spans="1:14" s="23" customFormat="1" ht="15" customHeight="1" x14ac:dyDescent="0.35">
      <c r="A13" s="19"/>
      <c r="B13" s="20"/>
      <c r="C13" s="20"/>
      <c r="D13" s="30"/>
      <c r="F13" s="25"/>
      <c r="G13" s="120"/>
      <c r="H13" s="120"/>
      <c r="I13" s="120"/>
      <c r="J13" s="120"/>
      <c r="K13" s="25"/>
    </row>
    <row r="14" spans="1:14" s="23" customFormat="1" ht="15" customHeight="1" x14ac:dyDescent="0.35">
      <c r="A14" s="22"/>
      <c r="B14" s="20"/>
      <c r="C14" s="20"/>
      <c r="D14" s="30"/>
      <c r="F14" s="25"/>
      <c r="G14" s="120"/>
      <c r="H14" s="120"/>
      <c r="I14" s="120"/>
      <c r="J14" s="120"/>
      <c r="K14" s="25"/>
    </row>
    <row r="15" spans="1:14" s="23" customFormat="1" ht="15" customHeight="1" x14ac:dyDescent="0.35">
      <c r="A15" s="22"/>
      <c r="B15" s="20"/>
      <c r="C15" s="20"/>
      <c r="D15" s="30"/>
      <c r="F15" s="25"/>
      <c r="G15" s="25"/>
      <c r="H15" s="25"/>
      <c r="I15" s="25"/>
      <c r="J15" s="25"/>
      <c r="K15" s="25"/>
    </row>
    <row r="16" spans="1:14" s="23" customFormat="1" ht="15" customHeight="1" x14ac:dyDescent="0.35">
      <c r="A16" s="22"/>
      <c r="B16" s="20"/>
      <c r="C16" s="20"/>
      <c r="D16" s="31"/>
      <c r="F16" s="25"/>
      <c r="G16" s="120"/>
      <c r="H16" s="120"/>
      <c r="I16" s="120"/>
      <c r="J16" s="120"/>
      <c r="K16" s="25"/>
    </row>
    <row r="17" spans="1:12" s="23" customFormat="1" ht="15" customHeight="1" x14ac:dyDescent="0.35">
      <c r="A17" s="22"/>
      <c r="B17" s="33"/>
      <c r="C17" s="34"/>
      <c r="D17" s="31"/>
      <c r="F17" s="25"/>
      <c r="G17" s="25"/>
      <c r="H17" s="25"/>
      <c r="I17" s="25"/>
      <c r="J17" s="25"/>
      <c r="K17" s="25"/>
    </row>
    <row r="18" spans="1:12" ht="15" customHeight="1" x14ac:dyDescent="0.35">
      <c r="A18" s="35"/>
      <c r="B18" s="35"/>
      <c r="C18" s="35"/>
      <c r="D18" s="35"/>
      <c r="E18" s="35"/>
      <c r="F18" s="35"/>
      <c r="G18" s="35"/>
      <c r="H18" s="35"/>
      <c r="I18" s="35"/>
      <c r="J18" s="35"/>
      <c r="K18" s="35"/>
      <c r="L18" s="35"/>
    </row>
    <row r="19" spans="1:12" x14ac:dyDescent="0.35">
      <c r="A19" s="35"/>
      <c r="B19" s="35"/>
      <c r="C19" s="35"/>
      <c r="D19" s="35"/>
      <c r="E19" s="35"/>
      <c r="F19" s="35"/>
      <c r="G19" s="35"/>
      <c r="H19" s="35"/>
      <c r="I19" s="35"/>
      <c r="J19" s="35"/>
      <c r="K19" s="35"/>
      <c r="L19" s="35"/>
    </row>
    <row r="20" spans="1:12" x14ac:dyDescent="0.35">
      <c r="A20" s="35"/>
      <c r="B20" s="35"/>
      <c r="C20" s="35"/>
      <c r="D20" s="35"/>
      <c r="E20" s="35"/>
      <c r="F20" s="35"/>
      <c r="G20" s="35"/>
      <c r="H20" s="35"/>
      <c r="I20" s="35"/>
      <c r="J20" s="35"/>
      <c r="K20" s="35"/>
      <c r="L20" s="35"/>
    </row>
    <row r="21" spans="1:12" x14ac:dyDescent="0.35">
      <c r="A21" s="35"/>
      <c r="B21" s="35"/>
      <c r="C21" s="35"/>
      <c r="D21" s="35"/>
      <c r="E21" s="35"/>
      <c r="F21" s="35"/>
      <c r="G21" s="35"/>
      <c r="H21" s="35"/>
      <c r="I21" s="35"/>
      <c r="J21" s="35"/>
      <c r="K21" s="35"/>
      <c r="L21" s="35"/>
    </row>
  </sheetData>
  <mergeCells count="8">
    <mergeCell ref="A1:N1"/>
    <mergeCell ref="G16:J16"/>
    <mergeCell ref="G12:J14"/>
    <mergeCell ref="C4:D4"/>
    <mergeCell ref="A2:N2"/>
    <mergeCell ref="A5:N6"/>
    <mergeCell ref="A7:N7"/>
    <mergeCell ref="G9:J10"/>
  </mergeCells>
  <pageMargins left="0.7" right="0.7" top="0.75" bottom="0.75" header="0.3" footer="0.3"/>
  <pageSetup paperSize="9" orientation="landscape" verticalDpi="0" r:id="rId1"/>
  <headerFooter>
    <oddHeader xml:space="preserve">&amp;R&amp;10&amp;F 
&amp;A
</oddHeader>
    <oddFooter>&amp;L&amp;10© 2016&amp;C&amp;10Page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9"/>
  <sheetViews>
    <sheetView showGridLines="0" zoomScaleNormal="100" workbookViewId="0"/>
  </sheetViews>
  <sheetFormatPr defaultColWidth="9.08984375" defaultRowHeight="14.5" x14ac:dyDescent="0.35"/>
  <cols>
    <col min="1" max="1" width="1.453125" customWidth="1"/>
    <col min="2" max="2" width="2.81640625" customWidth="1"/>
    <col min="3" max="3" width="13.36328125" customWidth="1"/>
    <col min="4" max="4" width="2.81640625" customWidth="1"/>
    <col min="5" max="7" width="1.453125" customWidth="1"/>
    <col min="8" max="8" width="2.81640625" customWidth="1"/>
    <col min="9" max="9" width="42.6328125" customWidth="1"/>
    <col min="10" max="11" width="1.453125" customWidth="1"/>
    <col min="12" max="12" width="15.54296875" bestFit="1" customWidth="1"/>
    <col min="13" max="14" width="1.453125" customWidth="1"/>
    <col min="15" max="15" width="2.81640625" customWidth="1"/>
    <col min="16" max="16" width="32.54296875" customWidth="1"/>
    <col min="17" max="17" width="2.81640625" customWidth="1"/>
    <col min="18" max="18" width="1.453125" customWidth="1"/>
    <col min="23" max="23" width="17.6328125" bestFit="1" customWidth="1"/>
  </cols>
  <sheetData>
    <row r="1" spans="1:18" s="36" customFormat="1" ht="45" customHeight="1" x14ac:dyDescent="0.65">
      <c r="A1" s="13" t="s">
        <v>248</v>
      </c>
      <c r="B1" s="13"/>
      <c r="C1" s="13"/>
      <c r="D1" s="13"/>
      <c r="E1" s="13"/>
      <c r="F1" s="13"/>
      <c r="G1" s="13"/>
      <c r="H1" s="13"/>
      <c r="I1" s="13"/>
      <c r="J1" s="6"/>
      <c r="K1" s="6"/>
      <c r="L1" s="6"/>
      <c r="M1" s="6"/>
      <c r="N1" s="6"/>
      <c r="O1" s="6"/>
      <c r="P1" s="6"/>
      <c r="Q1" s="6"/>
      <c r="R1" s="6"/>
    </row>
    <row r="2" spans="1:18" s="37" customFormat="1" ht="30" customHeight="1" x14ac:dyDescent="0.5">
      <c r="A2" s="14" t="s">
        <v>37</v>
      </c>
      <c r="B2" s="14"/>
      <c r="C2" s="14"/>
      <c r="D2" s="14"/>
      <c r="E2" s="14"/>
      <c r="F2" s="14"/>
      <c r="G2" s="14"/>
      <c r="H2" s="14"/>
      <c r="I2" s="14"/>
      <c r="J2" s="7"/>
      <c r="K2" s="7"/>
      <c r="L2" s="7"/>
      <c r="M2" s="7"/>
      <c r="N2" s="7"/>
      <c r="O2" s="7"/>
      <c r="P2" s="7"/>
      <c r="Q2" s="7"/>
      <c r="R2" s="7"/>
    </row>
    <row r="3" spans="1:18" s="2" customFormat="1" ht="7.5" customHeight="1" x14ac:dyDescent="0.35"/>
    <row r="4" spans="1:18" s="2" customFormat="1" ht="22.5" customHeight="1" x14ac:dyDescent="0.35">
      <c r="A4" s="1"/>
      <c r="B4" s="126" t="s">
        <v>0</v>
      </c>
      <c r="C4" s="126"/>
      <c r="D4" s="126"/>
      <c r="E4" s="126"/>
      <c r="F4" s="126"/>
      <c r="G4" s="126"/>
      <c r="H4" s="126"/>
      <c r="I4" s="126"/>
      <c r="K4" s="1"/>
      <c r="L4" s="126" t="s">
        <v>2</v>
      </c>
      <c r="M4" s="126"/>
      <c r="N4" s="126"/>
      <c r="O4" s="126"/>
      <c r="P4" s="126"/>
      <c r="Q4" s="45"/>
      <c r="R4" s="45"/>
    </row>
    <row r="5" spans="1:18" s="2" customFormat="1" ht="15" customHeight="1" x14ac:dyDescent="0.35">
      <c r="A5" s="17"/>
      <c r="B5" s="8" t="s">
        <v>1</v>
      </c>
      <c r="C5" s="68" t="s">
        <v>188</v>
      </c>
      <c r="D5" s="18"/>
      <c r="E5" s="18"/>
      <c r="F5" s="18"/>
      <c r="G5" s="18"/>
      <c r="H5" s="18"/>
      <c r="I5" s="18"/>
      <c r="K5" s="1"/>
      <c r="L5" s="9" t="s">
        <v>3</v>
      </c>
      <c r="M5" s="9"/>
      <c r="N5" s="128" t="s">
        <v>102</v>
      </c>
      <c r="O5" s="128"/>
      <c r="P5" s="128"/>
      <c r="Q5" s="128"/>
      <c r="R5" s="45"/>
    </row>
    <row r="6" spans="1:18" s="2" customFormat="1" ht="15" customHeight="1" x14ac:dyDescent="0.35">
      <c r="A6" s="3"/>
      <c r="B6" s="8" t="s">
        <v>1</v>
      </c>
      <c r="C6" s="68" t="s">
        <v>189</v>
      </c>
      <c r="D6" s="18"/>
      <c r="E6" s="18"/>
      <c r="F6" s="18"/>
      <c r="G6" s="18"/>
      <c r="H6" s="18"/>
      <c r="I6" s="18"/>
      <c r="K6" s="17"/>
      <c r="L6" s="9" t="s">
        <v>4</v>
      </c>
      <c r="M6" s="9"/>
      <c r="N6" s="129">
        <v>42369</v>
      </c>
      <c r="O6" s="129"/>
      <c r="P6" s="129"/>
      <c r="Q6" s="129"/>
      <c r="R6" s="45"/>
    </row>
    <row r="7" spans="1:18" s="2" customFormat="1" ht="15" customHeight="1" x14ac:dyDescent="0.35">
      <c r="A7" s="18"/>
      <c r="B7" s="8" t="s">
        <v>1</v>
      </c>
      <c r="C7" s="68" t="s">
        <v>190</v>
      </c>
      <c r="D7" s="18"/>
      <c r="E7" s="18"/>
      <c r="F7" s="18"/>
      <c r="G7" s="18"/>
      <c r="H7" s="18"/>
      <c r="I7" s="18"/>
      <c r="K7" s="3"/>
      <c r="L7" s="9" t="s">
        <v>5</v>
      </c>
      <c r="M7" s="9"/>
      <c r="N7" s="128" t="s">
        <v>9</v>
      </c>
      <c r="O7" s="128"/>
      <c r="P7" s="128"/>
      <c r="Q7" s="128"/>
      <c r="R7" s="45"/>
    </row>
    <row r="8" spans="1:18" s="2" customFormat="1" ht="15" customHeight="1" x14ac:dyDescent="0.35">
      <c r="A8" s="18"/>
      <c r="B8" s="8" t="s">
        <v>1</v>
      </c>
      <c r="C8" s="85" t="s">
        <v>164</v>
      </c>
      <c r="D8" s="18"/>
      <c r="E8" s="18"/>
      <c r="F8" s="18"/>
      <c r="G8" s="18"/>
      <c r="H8" s="18"/>
      <c r="I8" s="18"/>
      <c r="K8" s="18"/>
      <c r="L8" s="9" t="s">
        <v>6</v>
      </c>
      <c r="M8" s="9"/>
      <c r="N8" s="128" t="s">
        <v>10</v>
      </c>
      <c r="O8" s="128"/>
      <c r="P8" s="128"/>
      <c r="Q8" s="128"/>
      <c r="R8" s="45"/>
    </row>
    <row r="9" spans="1:18" s="2" customFormat="1" ht="15" customHeight="1" x14ac:dyDescent="0.35">
      <c r="A9" s="43"/>
      <c r="B9" s="8" t="s">
        <v>1</v>
      </c>
      <c r="C9" s="106" t="s">
        <v>109</v>
      </c>
      <c r="D9" s="43"/>
      <c r="E9" s="43"/>
      <c r="F9" s="43"/>
      <c r="G9" s="43"/>
      <c r="H9" s="43"/>
      <c r="I9" s="43"/>
      <c r="K9" s="18"/>
      <c r="L9" s="9" t="s">
        <v>7</v>
      </c>
      <c r="M9" s="9"/>
      <c r="N9" s="128" t="s">
        <v>11</v>
      </c>
      <c r="O9" s="128"/>
      <c r="P9" s="128"/>
      <c r="Q9" s="128"/>
      <c r="R9" s="45"/>
    </row>
    <row r="10" spans="1:18" s="2" customFormat="1" ht="15" customHeight="1" x14ac:dyDescent="0.35">
      <c r="A10" s="44"/>
      <c r="B10" s="8" t="s">
        <v>1</v>
      </c>
      <c r="C10" s="106" t="s">
        <v>101</v>
      </c>
      <c r="D10" s="44"/>
      <c r="E10" s="44"/>
      <c r="F10" s="44"/>
      <c r="G10" s="44"/>
      <c r="H10" s="44"/>
      <c r="I10" s="44"/>
      <c r="K10" s="18"/>
      <c r="L10" s="9" t="s">
        <v>8</v>
      </c>
      <c r="M10" s="9"/>
      <c r="N10" s="130">
        <v>0</v>
      </c>
      <c r="O10" s="130"/>
      <c r="P10" s="130"/>
      <c r="Q10" s="130"/>
      <c r="R10" s="51"/>
    </row>
    <row r="11" spans="1:18" s="2" customFormat="1" ht="15" customHeight="1" thickBot="1" x14ac:dyDescent="0.4">
      <c r="A11" s="48"/>
      <c r="B11" s="48"/>
      <c r="C11" s="48"/>
      <c r="D11" s="48"/>
      <c r="E11" s="48"/>
      <c r="F11" s="48"/>
      <c r="G11" s="48"/>
      <c r="H11" s="48"/>
      <c r="I11" s="48"/>
      <c r="K11" s="4"/>
      <c r="L11" s="63"/>
      <c r="M11" s="63"/>
      <c r="N11" s="52"/>
      <c r="O11" s="53"/>
      <c r="P11" s="53"/>
      <c r="Q11" s="54"/>
      <c r="R11" s="55"/>
    </row>
    <row r="12" spans="1:18" s="2" customFormat="1" ht="7.5" customHeight="1" x14ac:dyDescent="0.35">
      <c r="K12" s="25"/>
      <c r="L12" s="25"/>
      <c r="M12" s="25"/>
      <c r="N12" s="25"/>
      <c r="O12" s="25"/>
      <c r="P12" s="25"/>
      <c r="Q12" s="25"/>
      <c r="R12" s="25"/>
    </row>
    <row r="13" spans="1:18" s="2" customFormat="1" ht="22.5" customHeight="1" x14ac:dyDescent="0.35">
      <c r="A13" s="59"/>
      <c r="B13" s="127" t="s">
        <v>19</v>
      </c>
      <c r="C13" s="127"/>
      <c r="D13" s="127"/>
      <c r="E13" s="127"/>
      <c r="F13" s="127"/>
      <c r="G13" s="127"/>
      <c r="H13" s="127"/>
      <c r="I13" s="127"/>
      <c r="J13" s="127"/>
      <c r="K13" s="127"/>
      <c r="L13" s="127"/>
      <c r="N13" s="1"/>
      <c r="O13" s="126" t="s">
        <v>15</v>
      </c>
      <c r="P13" s="126"/>
      <c r="Q13" s="126"/>
      <c r="R13" s="62"/>
    </row>
    <row r="14" spans="1:18" s="2" customFormat="1" ht="15" customHeight="1" x14ac:dyDescent="0.35">
      <c r="A14" s="60"/>
      <c r="B14" s="125" t="s">
        <v>97</v>
      </c>
      <c r="C14" s="125"/>
      <c r="D14" s="106" t="s">
        <v>188</v>
      </c>
      <c r="E14" s="85"/>
      <c r="F14" s="85"/>
      <c r="G14" s="85"/>
      <c r="H14" s="85"/>
      <c r="I14" s="85"/>
      <c r="J14" s="85"/>
      <c r="K14" s="85"/>
      <c r="L14" s="85"/>
      <c r="N14" s="17"/>
      <c r="O14" s="27"/>
      <c r="P14" s="22"/>
      <c r="Q14" s="22"/>
      <c r="R14" s="60"/>
    </row>
    <row r="15" spans="1:18" s="2" customFormat="1" ht="15" customHeight="1" x14ac:dyDescent="0.35">
      <c r="A15" s="60"/>
      <c r="B15" s="125" t="s">
        <v>98</v>
      </c>
      <c r="C15" s="125"/>
      <c r="D15" s="106" t="s">
        <v>189</v>
      </c>
      <c r="E15" s="85"/>
      <c r="F15" s="85"/>
      <c r="G15" s="85"/>
      <c r="H15" s="85"/>
      <c r="I15" s="85"/>
      <c r="J15" s="85"/>
      <c r="K15" s="85"/>
      <c r="L15" s="85"/>
      <c r="N15" s="3"/>
      <c r="O15" s="27"/>
      <c r="P15" s="56" t="s">
        <v>16</v>
      </c>
      <c r="Q15" s="22"/>
      <c r="R15" s="60"/>
    </row>
    <row r="16" spans="1:18" s="2" customFormat="1" ht="15" customHeight="1" x14ac:dyDescent="0.35">
      <c r="A16" s="60"/>
      <c r="B16" s="125" t="s">
        <v>99</v>
      </c>
      <c r="C16" s="125"/>
      <c r="D16" s="125" t="s">
        <v>190</v>
      </c>
      <c r="E16" s="125"/>
      <c r="F16" s="125"/>
      <c r="G16" s="125"/>
      <c r="H16" s="125"/>
      <c r="I16" s="125"/>
      <c r="J16" s="125"/>
      <c r="K16" s="125"/>
      <c r="L16" s="125"/>
      <c r="N16" s="18"/>
      <c r="O16" s="27"/>
      <c r="P16" s="38" t="s">
        <v>17</v>
      </c>
      <c r="Q16" s="22"/>
      <c r="R16" s="60"/>
    </row>
    <row r="17" spans="1:18" s="2" customFormat="1" ht="15" customHeight="1" x14ac:dyDescent="0.35">
      <c r="A17" s="60"/>
      <c r="B17" s="125" t="s">
        <v>100</v>
      </c>
      <c r="C17" s="125"/>
      <c r="D17" s="125" t="s">
        <v>164</v>
      </c>
      <c r="E17" s="125"/>
      <c r="F17" s="125"/>
      <c r="G17" s="125"/>
      <c r="H17" s="125"/>
      <c r="I17" s="125"/>
      <c r="J17" s="125"/>
      <c r="K17" s="125"/>
      <c r="L17" s="125"/>
      <c r="N17" s="18"/>
      <c r="O17" s="27"/>
      <c r="P17" t="s">
        <v>18</v>
      </c>
      <c r="Q17" s="22"/>
      <c r="R17" s="60"/>
    </row>
    <row r="18" spans="1:18" s="2" customFormat="1" ht="15" customHeight="1" x14ac:dyDescent="0.35">
      <c r="A18" s="44"/>
      <c r="B18" s="125" t="s">
        <v>191</v>
      </c>
      <c r="C18" s="125"/>
      <c r="D18" s="125" t="s">
        <v>109</v>
      </c>
      <c r="E18" s="125"/>
      <c r="F18" s="125"/>
      <c r="G18" s="125"/>
      <c r="H18" s="125"/>
      <c r="I18" s="125"/>
      <c r="J18" s="125"/>
      <c r="K18" s="125"/>
      <c r="L18" s="125"/>
      <c r="N18" s="44"/>
      <c r="O18" s="57"/>
      <c r="P18" s="57"/>
      <c r="Q18" s="57"/>
      <c r="R18" s="44"/>
    </row>
    <row r="19" spans="1:18" s="2" customFormat="1" ht="15" customHeight="1" x14ac:dyDescent="0.35">
      <c r="A19" s="44"/>
      <c r="B19" s="105" t="s">
        <v>192</v>
      </c>
      <c r="C19" s="105"/>
      <c r="D19" s="105" t="s">
        <v>101</v>
      </c>
      <c r="E19" s="105"/>
      <c r="F19" s="105"/>
      <c r="G19" s="105"/>
      <c r="H19" s="105"/>
      <c r="I19" s="105"/>
      <c r="J19" s="105"/>
      <c r="K19" s="105"/>
      <c r="L19" s="105"/>
      <c r="N19" s="44"/>
      <c r="O19" s="57"/>
      <c r="P19" s="57"/>
      <c r="Q19" s="57"/>
      <c r="R19" s="44"/>
    </row>
    <row r="20" spans="1:18" s="2" customFormat="1" ht="15" customHeight="1" x14ac:dyDescent="0.35">
      <c r="A20" s="44"/>
      <c r="B20" s="105"/>
      <c r="C20" s="105"/>
      <c r="D20" s="105"/>
      <c r="E20" s="105"/>
      <c r="F20" s="105"/>
      <c r="G20" s="105"/>
      <c r="H20" s="105"/>
      <c r="I20" s="105"/>
      <c r="J20" s="105"/>
      <c r="K20" s="105"/>
      <c r="L20" s="105"/>
      <c r="N20" s="44"/>
      <c r="O20" s="57"/>
      <c r="P20" s="57"/>
      <c r="Q20" s="57"/>
      <c r="R20" s="44"/>
    </row>
    <row r="21" spans="1:18" s="2" customFormat="1" ht="15" customHeight="1" x14ac:dyDescent="0.35">
      <c r="A21" s="44"/>
      <c r="B21" s="105"/>
      <c r="C21" s="105"/>
      <c r="D21" s="105"/>
      <c r="E21" s="105"/>
      <c r="F21" s="105"/>
      <c r="G21" s="105"/>
      <c r="H21" s="105"/>
      <c r="I21" s="105"/>
      <c r="J21" s="105"/>
      <c r="K21" s="105"/>
      <c r="L21" s="105"/>
      <c r="N21" s="44"/>
      <c r="O21" s="57"/>
      <c r="P21" s="57"/>
      <c r="Q21" s="57"/>
      <c r="R21" s="44"/>
    </row>
    <row r="22" spans="1:18" ht="15" thickBot="1" x14ac:dyDescent="0.4">
      <c r="A22" s="48"/>
      <c r="B22" s="48"/>
      <c r="C22" s="48"/>
      <c r="D22" s="61"/>
      <c r="E22" s="61"/>
      <c r="F22" s="61"/>
      <c r="G22" s="61"/>
      <c r="H22" s="61"/>
      <c r="I22" s="61"/>
      <c r="J22" s="61"/>
      <c r="K22" s="61"/>
      <c r="L22" s="61"/>
      <c r="N22" s="48"/>
      <c r="O22" s="48"/>
      <c r="P22" s="48"/>
      <c r="Q22" s="48"/>
      <c r="R22" s="48"/>
    </row>
    <row r="23" spans="1:18" x14ac:dyDescent="0.35">
      <c r="Q23" s="58"/>
      <c r="R23" s="35"/>
    </row>
    <row r="24" spans="1:18" x14ac:dyDescent="0.35">
      <c r="F24" s="35"/>
      <c r="G24" s="35"/>
      <c r="H24" s="35"/>
      <c r="I24" s="35"/>
      <c r="J24" s="35"/>
      <c r="K24" s="35"/>
      <c r="L24" s="35"/>
      <c r="M24" s="35"/>
      <c r="N24" s="35"/>
      <c r="O24" s="35"/>
      <c r="P24" s="35"/>
      <c r="Q24" s="35"/>
      <c r="R24" s="35"/>
    </row>
    <row r="25" spans="1:18" x14ac:dyDescent="0.35">
      <c r="F25" s="35"/>
      <c r="G25" s="35"/>
      <c r="H25" s="35"/>
      <c r="I25" s="35"/>
      <c r="J25" s="35"/>
      <c r="K25" s="35"/>
      <c r="L25" s="35"/>
      <c r="M25" s="35"/>
      <c r="N25" s="35"/>
      <c r="O25" s="35"/>
      <c r="P25" s="35"/>
      <c r="Q25" s="35"/>
      <c r="R25" s="35"/>
    </row>
    <row r="26" spans="1:18" x14ac:dyDescent="0.35">
      <c r="F26" s="35"/>
      <c r="G26" s="35"/>
      <c r="H26" s="35"/>
      <c r="I26" s="35"/>
      <c r="J26" s="35"/>
      <c r="K26" s="35"/>
      <c r="L26" s="35"/>
      <c r="M26" s="35"/>
      <c r="N26" s="32"/>
      <c r="O26" s="32"/>
      <c r="P26" s="32"/>
      <c r="Q26" s="32"/>
    </row>
    <row r="27" spans="1:18" x14ac:dyDescent="0.35">
      <c r="F27" s="32"/>
      <c r="G27" s="32"/>
      <c r="H27" s="32"/>
      <c r="I27" s="32"/>
      <c r="J27" s="32"/>
      <c r="K27" s="32"/>
      <c r="L27" s="32"/>
      <c r="M27" s="32"/>
      <c r="N27" s="32"/>
      <c r="O27" s="32"/>
      <c r="P27" s="32"/>
      <c r="Q27" s="32"/>
    </row>
    <row r="28" spans="1:18" x14ac:dyDescent="0.35">
      <c r="F28" s="32"/>
      <c r="G28" s="32"/>
      <c r="H28" s="32"/>
      <c r="I28" s="32"/>
      <c r="J28" s="32"/>
      <c r="K28" s="32"/>
      <c r="L28" s="32"/>
      <c r="M28" s="32"/>
      <c r="N28" s="32"/>
      <c r="O28" s="32"/>
      <c r="P28" s="32"/>
      <c r="Q28" s="32"/>
    </row>
    <row r="29" spans="1:18" x14ac:dyDescent="0.35">
      <c r="F29" s="32"/>
      <c r="G29" s="32"/>
      <c r="H29" s="32"/>
      <c r="I29" s="32"/>
      <c r="J29" s="32"/>
      <c r="K29" s="32"/>
      <c r="L29" s="32"/>
      <c r="M29" s="32"/>
      <c r="N29" s="32"/>
      <c r="O29" s="32"/>
      <c r="P29" s="32"/>
      <c r="Q29" s="32"/>
    </row>
  </sheetData>
  <mergeCells count="18">
    <mergeCell ref="B18:C18"/>
    <mergeCell ref="D16:L16"/>
    <mergeCell ref="D17:L17"/>
    <mergeCell ref="D18:L18"/>
    <mergeCell ref="N5:Q5"/>
    <mergeCell ref="N6:Q6"/>
    <mergeCell ref="N7:Q7"/>
    <mergeCell ref="N8:Q8"/>
    <mergeCell ref="N9:Q9"/>
    <mergeCell ref="N10:Q10"/>
    <mergeCell ref="O13:Q13"/>
    <mergeCell ref="B14:C14"/>
    <mergeCell ref="B15:C15"/>
    <mergeCell ref="B16:C16"/>
    <mergeCell ref="B17:C17"/>
    <mergeCell ref="L4:P4"/>
    <mergeCell ref="B4:I4"/>
    <mergeCell ref="B13:L13"/>
  </mergeCells>
  <pageMargins left="0.7" right="0.7" top="0.75" bottom="0.75" header="0.3" footer="0.3"/>
  <pageSetup paperSize="9" orientation="landscape" verticalDpi="0" r:id="rId1"/>
  <headerFooter>
    <oddHeader xml:space="preserve">&amp;R&amp;10&amp;F 
&amp;A
</oddHeader>
    <oddFooter>&amp;L&amp;10© 2016&amp;C&amp;10Page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65"/>
  <sheetViews>
    <sheetView zoomScaleNormal="100" workbookViewId="0">
      <pane xSplit="2" ySplit="2" topLeftCell="C3" activePane="bottomRight" state="frozen"/>
      <selection sqref="A1:N1"/>
      <selection pane="topRight" sqref="A1:N1"/>
      <selection pane="bottomLeft" sqref="A1:N1"/>
      <selection pane="bottomRight" activeCell="C3" sqref="C3"/>
    </sheetView>
  </sheetViews>
  <sheetFormatPr defaultColWidth="9.08984375" defaultRowHeight="15" customHeight="1" x14ac:dyDescent="0.35"/>
  <cols>
    <col min="1" max="1" width="1.453125" style="15" customWidth="1"/>
    <col min="2" max="2" width="41.6328125" style="16" customWidth="1"/>
    <col min="4" max="4" width="11.81640625" bestFit="1" customWidth="1"/>
    <col min="5" max="5" width="10.36328125" bestFit="1" customWidth="1"/>
    <col min="6" max="18" width="10.36328125" customWidth="1"/>
  </cols>
  <sheetData>
    <row r="1" spans="1:18" s="50" customFormat="1" ht="45" customHeight="1" x14ac:dyDescent="0.65">
      <c r="A1" s="13" t="s">
        <v>248</v>
      </c>
      <c r="B1" s="10"/>
      <c r="C1" s="12" t="s">
        <v>13</v>
      </c>
      <c r="D1" s="12" t="s">
        <v>13</v>
      </c>
      <c r="E1" s="12" t="s">
        <v>13</v>
      </c>
      <c r="F1" s="12" t="s">
        <v>13</v>
      </c>
      <c r="G1" s="12" t="s">
        <v>13</v>
      </c>
      <c r="H1" s="12" t="s">
        <v>13</v>
      </c>
      <c r="I1" s="12" t="s">
        <v>14</v>
      </c>
      <c r="J1" s="12" t="s">
        <v>14</v>
      </c>
      <c r="K1" s="12" t="s">
        <v>14</v>
      </c>
      <c r="L1" s="12" t="s">
        <v>14</v>
      </c>
      <c r="M1" s="12" t="s">
        <v>14</v>
      </c>
      <c r="N1" s="12" t="s">
        <v>14</v>
      </c>
      <c r="O1" s="12" t="s">
        <v>14</v>
      </c>
      <c r="P1" s="12" t="s">
        <v>14</v>
      </c>
      <c r="Q1" s="12" t="s">
        <v>14</v>
      </c>
      <c r="R1" s="12" t="s">
        <v>14</v>
      </c>
    </row>
    <row r="2" spans="1:18" s="37" customFormat="1" ht="30" customHeight="1" x14ac:dyDescent="0.5">
      <c r="A2" s="14" t="str">
        <f>Info!N5</f>
        <v>Verso Corporation</v>
      </c>
      <c r="B2" s="7"/>
      <c r="C2" s="11">
        <f>DATE(YEAR(D2)-1,MONTH(D2),DAY(D2))</f>
        <v>40543</v>
      </c>
      <c r="D2" s="11">
        <f>DATE(YEAR(E2)-1,MONTH(E2),DAY(E2))</f>
        <v>40908</v>
      </c>
      <c r="E2" s="11">
        <f>DATE(YEAR(F2)-1,MONTH(F2),DAY(F2))</f>
        <v>41274</v>
      </c>
      <c r="F2" s="11">
        <f>DATE(YEAR(G2)-1,MONTH(G2),DAY(G2))</f>
        <v>41639</v>
      </c>
      <c r="G2" s="11">
        <f>DATE(YEAR(H2)-1,MONTH(H2),DAY(H2))</f>
        <v>42004</v>
      </c>
      <c r="H2" s="11">
        <f>Info!N6</f>
        <v>42369</v>
      </c>
      <c r="I2" s="11">
        <f t="shared" ref="I2:R2" si="0">DATE(YEAR(H2)+1,MONTH(H2),DAY(H2))</f>
        <v>42735</v>
      </c>
      <c r="J2" s="11">
        <f t="shared" si="0"/>
        <v>43100</v>
      </c>
      <c r="K2" s="11">
        <f t="shared" si="0"/>
        <v>43465</v>
      </c>
      <c r="L2" s="11">
        <f t="shared" si="0"/>
        <v>43830</v>
      </c>
      <c r="M2" s="11">
        <f t="shared" si="0"/>
        <v>44196</v>
      </c>
      <c r="N2" s="11">
        <f t="shared" si="0"/>
        <v>44561</v>
      </c>
      <c r="O2" s="11">
        <f t="shared" si="0"/>
        <v>44926</v>
      </c>
      <c r="P2" s="11">
        <f t="shared" si="0"/>
        <v>45291</v>
      </c>
      <c r="Q2" s="11">
        <f t="shared" si="0"/>
        <v>45657</v>
      </c>
      <c r="R2" s="11">
        <f t="shared" si="0"/>
        <v>46022</v>
      </c>
    </row>
    <row r="4" spans="1:18" ht="15" customHeight="1" x14ac:dyDescent="0.35">
      <c r="A4" s="15" t="s">
        <v>167</v>
      </c>
    </row>
    <row r="6" spans="1:18" ht="15" customHeight="1" x14ac:dyDescent="0.35">
      <c r="A6" s="15" t="s">
        <v>23</v>
      </c>
      <c r="I6" s="72"/>
    </row>
    <row r="7" spans="1:18" ht="15" customHeight="1" x14ac:dyDescent="0.35">
      <c r="B7" s="16" t="s">
        <v>35</v>
      </c>
      <c r="E7" s="66">
        <f>E14/D14-1</f>
        <v>-0.14393499709808477</v>
      </c>
      <c r="F7" s="66">
        <f>F14/E14-1</f>
        <v>-5.8305084745762681E-2</v>
      </c>
      <c r="G7" s="66">
        <f>G14/F14-1</f>
        <v>-6.623470122390207E-2</v>
      </c>
      <c r="H7" s="66">
        <f>H14/G14-1</f>
        <v>1.4070932922127986</v>
      </c>
      <c r="I7" s="69">
        <v>-0.05</v>
      </c>
      <c r="J7" s="69">
        <v>0.15</v>
      </c>
      <c r="K7" s="69">
        <v>0.05</v>
      </c>
      <c r="L7" s="69">
        <v>0.03</v>
      </c>
      <c r="M7" s="69">
        <v>0.02</v>
      </c>
      <c r="N7" s="69">
        <v>0.02</v>
      </c>
      <c r="O7" s="69">
        <v>0.01</v>
      </c>
      <c r="P7" s="69">
        <v>0.01</v>
      </c>
      <c r="Q7" s="69">
        <v>0.01</v>
      </c>
      <c r="R7" s="69">
        <v>0.01</v>
      </c>
    </row>
    <row r="8" spans="1:18" ht="15" customHeight="1" x14ac:dyDescent="0.35">
      <c r="B8" s="16" t="str">
        <f>B15&amp;" as % of revenues"</f>
        <v>Direct operating expenses as % of revenues</v>
      </c>
      <c r="C8" s="66"/>
      <c r="D8" s="66">
        <f t="shared" ref="D8:H8" si="1">D15/D14</f>
        <v>0.8473592571096924</v>
      </c>
      <c r="E8" s="66">
        <f t="shared" si="1"/>
        <v>0.79932203389830514</v>
      </c>
      <c r="F8" s="66">
        <f t="shared" si="1"/>
        <v>0.84881209503239741</v>
      </c>
      <c r="G8" s="66">
        <f t="shared" si="1"/>
        <v>0.90670778720123357</v>
      </c>
      <c r="H8" s="66">
        <f t="shared" si="1"/>
        <v>0.87347853939782194</v>
      </c>
      <c r="I8" s="69">
        <v>0.9</v>
      </c>
      <c r="J8" s="69">
        <v>0.89</v>
      </c>
      <c r="K8" s="69">
        <v>0.88</v>
      </c>
      <c r="L8" s="69">
        <v>0.87</v>
      </c>
      <c r="M8" s="69">
        <v>0.86</v>
      </c>
      <c r="N8" s="69">
        <v>0.86</v>
      </c>
      <c r="O8" s="69">
        <v>0.86</v>
      </c>
      <c r="P8" s="69">
        <v>0.86</v>
      </c>
      <c r="Q8" s="69">
        <v>0.86</v>
      </c>
      <c r="R8" s="69">
        <v>0.86</v>
      </c>
    </row>
    <row r="9" spans="1:18" ht="15" customHeight="1" x14ac:dyDescent="0.35">
      <c r="B9" s="16" t="s">
        <v>36</v>
      </c>
      <c r="C9" s="66"/>
      <c r="D9" s="66">
        <f t="shared" ref="D9:H9" si="2">D16/D14</f>
        <v>4.5269878119558911E-2</v>
      </c>
      <c r="E9" s="66">
        <f t="shared" si="2"/>
        <v>5.0169491525423729E-2</v>
      </c>
      <c r="F9" s="66">
        <f t="shared" si="2"/>
        <v>5.3275737940964719E-2</v>
      </c>
      <c r="G9" s="66">
        <f t="shared" si="2"/>
        <v>5.3970701619121049E-2</v>
      </c>
      <c r="H9" s="66">
        <f t="shared" si="2"/>
        <v>5.9897501601537478E-2</v>
      </c>
      <c r="I9" s="69">
        <v>0.06</v>
      </c>
      <c r="J9" s="69">
        <v>5.5E-2</v>
      </c>
      <c r="K9" s="69">
        <v>0.05</v>
      </c>
      <c r="L9" s="69">
        <v>4.4999999999999998E-2</v>
      </c>
      <c r="M9" s="69">
        <v>4.4999999999999998E-2</v>
      </c>
      <c r="N9" s="69">
        <v>4.4999999999999998E-2</v>
      </c>
      <c r="O9" s="69">
        <v>4.4999999999999998E-2</v>
      </c>
      <c r="P9" s="69">
        <v>4.4999999999999998E-2</v>
      </c>
      <c r="Q9" s="69">
        <v>4.4999999999999998E-2</v>
      </c>
      <c r="R9" s="69">
        <v>4.4999999999999998E-2</v>
      </c>
    </row>
    <row r="10" spans="1:18" ht="15" customHeight="1" x14ac:dyDescent="0.35">
      <c r="B10" s="16" t="s">
        <v>54</v>
      </c>
      <c r="C10" s="66"/>
      <c r="D10" s="66"/>
      <c r="E10">
        <f>E20</f>
        <v>0</v>
      </c>
      <c r="F10">
        <f>F20</f>
        <v>1</v>
      </c>
      <c r="G10">
        <f>G20</f>
        <v>1</v>
      </c>
      <c r="H10">
        <f>H20</f>
        <v>6</v>
      </c>
      <c r="I10" s="70">
        <v>5</v>
      </c>
      <c r="J10" s="70">
        <v>4</v>
      </c>
      <c r="K10" s="70">
        <v>3</v>
      </c>
      <c r="L10" s="70">
        <v>3</v>
      </c>
      <c r="M10" s="70">
        <v>2</v>
      </c>
      <c r="N10" s="70">
        <v>2</v>
      </c>
      <c r="O10" s="70">
        <v>2</v>
      </c>
      <c r="P10" s="70">
        <v>2</v>
      </c>
      <c r="Q10" s="70">
        <v>2</v>
      </c>
      <c r="R10" s="70">
        <v>2</v>
      </c>
    </row>
    <row r="11" spans="1:18" ht="15" customHeight="1" x14ac:dyDescent="0.35">
      <c r="B11" s="16" t="s">
        <v>29</v>
      </c>
      <c r="C11" s="66"/>
      <c r="D11" s="66"/>
      <c r="E11" s="66"/>
      <c r="F11" s="69">
        <v>0.2</v>
      </c>
      <c r="G11" s="69">
        <v>0.2</v>
      </c>
      <c r="H11" s="69">
        <v>0.2</v>
      </c>
      <c r="I11" s="69">
        <v>0.2</v>
      </c>
      <c r="J11" s="69">
        <v>0.2</v>
      </c>
      <c r="K11" s="69">
        <v>0.2</v>
      </c>
      <c r="L11" s="69">
        <v>0.2</v>
      </c>
      <c r="M11" s="69">
        <v>0.2</v>
      </c>
      <c r="N11" s="69">
        <v>0.2</v>
      </c>
      <c r="O11" s="69">
        <v>0.2</v>
      </c>
      <c r="P11" s="69">
        <v>0.2</v>
      </c>
      <c r="Q11" s="69">
        <v>0.2</v>
      </c>
      <c r="R11" s="69">
        <v>0.2</v>
      </c>
    </row>
    <row r="13" spans="1:18" ht="15" customHeight="1" x14ac:dyDescent="0.35">
      <c r="A13" s="114" t="s">
        <v>259</v>
      </c>
      <c r="B13" s="96"/>
    </row>
    <row r="14" spans="1:18" ht="15" customHeight="1" x14ac:dyDescent="0.35">
      <c r="B14" s="16" t="s">
        <v>38</v>
      </c>
      <c r="C14" s="65"/>
      <c r="D14" s="65">
        <v>1723</v>
      </c>
      <c r="E14" s="65">
        <v>1475</v>
      </c>
      <c r="F14" s="65">
        <v>1389</v>
      </c>
      <c r="G14" s="65">
        <v>1297</v>
      </c>
      <c r="H14" s="65">
        <v>3122</v>
      </c>
      <c r="I14">
        <f t="shared" ref="I14:R14" si="3">(1+I7)*H14</f>
        <v>2965.8999999999996</v>
      </c>
      <c r="J14">
        <f t="shared" si="3"/>
        <v>3410.7849999999994</v>
      </c>
      <c r="K14">
        <f t="shared" si="3"/>
        <v>3581.3242499999997</v>
      </c>
      <c r="L14">
        <f t="shared" si="3"/>
        <v>3688.7639774999998</v>
      </c>
      <c r="M14">
        <f t="shared" si="3"/>
        <v>3762.5392570499998</v>
      </c>
      <c r="N14">
        <f t="shared" si="3"/>
        <v>3837.7900421909999</v>
      </c>
      <c r="O14">
        <f t="shared" si="3"/>
        <v>3876.1679426129099</v>
      </c>
      <c r="P14">
        <f t="shared" si="3"/>
        <v>3914.9296220390388</v>
      </c>
      <c r="Q14">
        <f t="shared" si="3"/>
        <v>3954.0789182594294</v>
      </c>
      <c r="R14">
        <f t="shared" si="3"/>
        <v>3993.6197074420238</v>
      </c>
    </row>
    <row r="15" spans="1:18" ht="15" customHeight="1" x14ac:dyDescent="0.35">
      <c r="B15" s="16" t="s">
        <v>39</v>
      </c>
      <c r="C15" s="65"/>
      <c r="D15" s="65">
        <v>1460</v>
      </c>
      <c r="E15" s="65">
        <v>1179</v>
      </c>
      <c r="F15" s="65">
        <v>1179</v>
      </c>
      <c r="G15" s="65">
        <v>1176</v>
      </c>
      <c r="H15" s="65">
        <v>2727</v>
      </c>
      <c r="I15">
        <f t="shared" ref="I15:R15" si="4">I8*I14</f>
        <v>2669.31</v>
      </c>
      <c r="J15">
        <f t="shared" si="4"/>
        <v>3035.5986499999995</v>
      </c>
      <c r="K15">
        <f t="shared" si="4"/>
        <v>3151.5653399999997</v>
      </c>
      <c r="L15">
        <f t="shared" si="4"/>
        <v>3209.2246604249999</v>
      </c>
      <c r="M15">
        <f t="shared" si="4"/>
        <v>3235.7837610629999</v>
      </c>
      <c r="N15">
        <f t="shared" si="4"/>
        <v>3300.4994362842599</v>
      </c>
      <c r="O15">
        <f t="shared" si="4"/>
        <v>3333.5044306471023</v>
      </c>
      <c r="P15">
        <f t="shared" si="4"/>
        <v>3366.8394749535732</v>
      </c>
      <c r="Q15">
        <f t="shared" si="4"/>
        <v>3400.5078697031095</v>
      </c>
      <c r="R15">
        <f t="shared" si="4"/>
        <v>3434.5129484001404</v>
      </c>
    </row>
    <row r="16" spans="1:18" ht="15" customHeight="1" x14ac:dyDescent="0.35">
      <c r="B16" s="16" t="s">
        <v>40</v>
      </c>
      <c r="C16" s="65"/>
      <c r="D16" s="65">
        <v>78</v>
      </c>
      <c r="E16" s="65">
        <v>74</v>
      </c>
      <c r="F16" s="65">
        <v>74</v>
      </c>
      <c r="G16" s="65">
        <v>70</v>
      </c>
      <c r="H16" s="65">
        <v>187</v>
      </c>
      <c r="I16">
        <f t="shared" ref="I16:R16" si="5">I9*I14</f>
        <v>177.95399999999998</v>
      </c>
      <c r="J16">
        <f t="shared" si="5"/>
        <v>187.59317499999997</v>
      </c>
      <c r="K16">
        <f t="shared" si="5"/>
        <v>179.06621250000001</v>
      </c>
      <c r="L16">
        <f t="shared" si="5"/>
        <v>165.99437898749997</v>
      </c>
      <c r="M16">
        <f t="shared" si="5"/>
        <v>169.31426656724997</v>
      </c>
      <c r="N16">
        <f t="shared" si="5"/>
        <v>172.70055189859499</v>
      </c>
      <c r="O16">
        <f t="shared" si="5"/>
        <v>174.42755741758094</v>
      </c>
      <c r="P16">
        <f t="shared" si="5"/>
        <v>176.17183299175673</v>
      </c>
      <c r="Q16">
        <f t="shared" si="5"/>
        <v>177.93355132167432</v>
      </c>
      <c r="R16">
        <f t="shared" si="5"/>
        <v>179.71288683489107</v>
      </c>
    </row>
    <row r="17" spans="1:18" ht="15" customHeight="1" x14ac:dyDescent="0.35">
      <c r="B17" s="16" t="s">
        <v>34</v>
      </c>
      <c r="C17">
        <f t="shared" ref="C17:R17" si="6">C14-SUM(C15:C16)</f>
        <v>0</v>
      </c>
      <c r="D17">
        <f t="shared" si="6"/>
        <v>185</v>
      </c>
      <c r="E17">
        <f t="shared" si="6"/>
        <v>222</v>
      </c>
      <c r="F17">
        <f t="shared" si="6"/>
        <v>136</v>
      </c>
      <c r="G17">
        <f t="shared" si="6"/>
        <v>51</v>
      </c>
      <c r="H17">
        <f t="shared" si="6"/>
        <v>208</v>
      </c>
      <c r="I17">
        <f t="shared" si="6"/>
        <v>118.63599999999951</v>
      </c>
      <c r="J17">
        <f t="shared" si="6"/>
        <v>187.59317499999997</v>
      </c>
      <c r="K17">
        <f t="shared" si="6"/>
        <v>250.69269750000012</v>
      </c>
      <c r="L17">
        <f t="shared" si="6"/>
        <v>313.54493808749976</v>
      </c>
      <c r="M17">
        <f t="shared" si="6"/>
        <v>357.44122941975002</v>
      </c>
      <c r="N17">
        <f t="shared" si="6"/>
        <v>364.59005400814476</v>
      </c>
      <c r="O17">
        <f t="shared" si="6"/>
        <v>368.2359545482268</v>
      </c>
      <c r="P17">
        <f t="shared" si="6"/>
        <v>371.91831409370889</v>
      </c>
      <c r="Q17">
        <f t="shared" si="6"/>
        <v>375.63749723464571</v>
      </c>
      <c r="R17">
        <f t="shared" si="6"/>
        <v>379.39387220699246</v>
      </c>
    </row>
    <row r="19" spans="1:18" ht="15" customHeight="1" x14ac:dyDescent="0.35">
      <c r="B19" s="16" t="s">
        <v>27</v>
      </c>
      <c r="C19" s="65"/>
      <c r="D19" s="65"/>
      <c r="E19" s="65"/>
      <c r="F19">
        <v>104</v>
      </c>
      <c r="G19">
        <v>90</v>
      </c>
      <c r="H19">
        <f>302-58</f>
        <v>244</v>
      </c>
      <c r="I19">
        <f t="shared" ref="I19:R19" si="7">I42</f>
        <v>241.41</v>
      </c>
      <c r="J19">
        <f t="shared" si="7"/>
        <v>217.73803999999998</v>
      </c>
      <c r="K19">
        <f t="shared" si="7"/>
        <v>198.30013579999999</v>
      </c>
      <c r="L19">
        <f t="shared" si="7"/>
        <v>186.48828272099999</v>
      </c>
      <c r="M19">
        <f t="shared" si="7"/>
        <v>181.42637865027001</v>
      </c>
      <c r="N19">
        <f t="shared" si="7"/>
        <v>182.29745459655993</v>
      </c>
      <c r="O19">
        <f t="shared" si="7"/>
        <v>183.54442077324865</v>
      </c>
      <c r="P19">
        <f t="shared" si="7"/>
        <v>184.87873769971026</v>
      </c>
      <c r="Q19">
        <f t="shared" si="7"/>
        <v>186.29154434200169</v>
      </c>
      <c r="R19">
        <f t="shared" si="7"/>
        <v>187.77515654622772</v>
      </c>
    </row>
    <row r="20" spans="1:18" ht="15" customHeight="1" x14ac:dyDescent="0.35">
      <c r="B20" s="16" t="s">
        <v>41</v>
      </c>
      <c r="C20" s="65"/>
      <c r="D20" s="65"/>
      <c r="E20" s="65"/>
      <c r="F20">
        <v>1</v>
      </c>
      <c r="G20">
        <v>1</v>
      </c>
      <c r="H20">
        <v>6</v>
      </c>
      <c r="I20">
        <f t="shared" ref="I20:R20" si="8">I10</f>
        <v>5</v>
      </c>
      <c r="J20">
        <f t="shared" si="8"/>
        <v>4</v>
      </c>
      <c r="K20">
        <f t="shared" si="8"/>
        <v>3</v>
      </c>
      <c r="L20">
        <f t="shared" si="8"/>
        <v>3</v>
      </c>
      <c r="M20">
        <f t="shared" si="8"/>
        <v>2</v>
      </c>
      <c r="N20">
        <f t="shared" si="8"/>
        <v>2</v>
      </c>
      <c r="O20">
        <f t="shared" si="8"/>
        <v>2</v>
      </c>
      <c r="P20">
        <f t="shared" si="8"/>
        <v>2</v>
      </c>
      <c r="Q20">
        <f t="shared" si="8"/>
        <v>2</v>
      </c>
      <c r="R20">
        <f t="shared" si="8"/>
        <v>2</v>
      </c>
    </row>
    <row r="21" spans="1:18" ht="15" customHeight="1" x14ac:dyDescent="0.35">
      <c r="B21" s="16" t="s">
        <v>20</v>
      </c>
      <c r="C21" s="65"/>
      <c r="F21">
        <f t="shared" ref="F21:R21" si="9">F17-SUM(F19:F20)</f>
        <v>31</v>
      </c>
      <c r="G21">
        <f t="shared" si="9"/>
        <v>-40</v>
      </c>
      <c r="H21">
        <f t="shared" si="9"/>
        <v>-42</v>
      </c>
      <c r="I21">
        <f t="shared" si="9"/>
        <v>-127.77400000000048</v>
      </c>
      <c r="J21">
        <f t="shared" si="9"/>
        <v>-34.14486500000001</v>
      </c>
      <c r="K21">
        <f t="shared" si="9"/>
        <v>49.39256170000013</v>
      </c>
      <c r="L21">
        <f t="shared" si="9"/>
        <v>124.05665536649977</v>
      </c>
      <c r="M21">
        <f t="shared" si="9"/>
        <v>174.01485076948001</v>
      </c>
      <c r="N21">
        <f t="shared" si="9"/>
        <v>180.29259941158483</v>
      </c>
      <c r="O21">
        <f t="shared" si="9"/>
        <v>182.69153377497815</v>
      </c>
      <c r="P21">
        <f t="shared" si="9"/>
        <v>185.03957639399863</v>
      </c>
      <c r="Q21">
        <f t="shared" si="9"/>
        <v>187.34595289264402</v>
      </c>
      <c r="R21">
        <f t="shared" si="9"/>
        <v>189.61871566076474</v>
      </c>
    </row>
    <row r="22" spans="1:18" ht="15" customHeight="1" x14ac:dyDescent="0.35">
      <c r="C22" s="65"/>
    </row>
    <row r="23" spans="1:18" ht="15" customHeight="1" x14ac:dyDescent="0.35">
      <c r="A23" s="15" t="s">
        <v>24</v>
      </c>
    </row>
    <row r="24" spans="1:18" ht="15" customHeight="1" x14ac:dyDescent="0.35">
      <c r="B24" s="16" t="s">
        <v>30</v>
      </c>
      <c r="C24" s="66"/>
      <c r="D24" s="66"/>
      <c r="E24" s="66"/>
      <c r="F24" s="66"/>
      <c r="G24" s="66"/>
      <c r="H24" s="66">
        <f>H31/H14</f>
        <v>0.23766816143497757</v>
      </c>
      <c r="I24" s="67">
        <v>0.23</v>
      </c>
      <c r="J24" s="67">
        <v>0.23</v>
      </c>
      <c r="K24" s="67">
        <v>0.23</v>
      </c>
      <c r="L24" s="67">
        <v>0.23</v>
      </c>
      <c r="M24" s="67">
        <v>0.23</v>
      </c>
      <c r="N24" s="67">
        <v>0.23</v>
      </c>
      <c r="O24" s="67">
        <v>0.23</v>
      </c>
      <c r="P24" s="67">
        <v>0.23</v>
      </c>
      <c r="Q24" s="67">
        <v>0.23</v>
      </c>
      <c r="R24" s="67">
        <v>0.23</v>
      </c>
    </row>
    <row r="25" spans="1:18" ht="15" customHeight="1" x14ac:dyDescent="0.35">
      <c r="B25" s="16" t="s">
        <v>31</v>
      </c>
      <c r="C25" s="66"/>
      <c r="D25" s="66"/>
      <c r="E25" s="66"/>
      <c r="F25" s="66"/>
      <c r="G25" s="66">
        <f>G32/G14</f>
        <v>0</v>
      </c>
      <c r="H25" s="66">
        <f>H32/H14</f>
        <v>0.12171684817424727</v>
      </c>
      <c r="I25" s="67">
        <v>0.122</v>
      </c>
      <c r="J25" s="67">
        <v>0.122</v>
      </c>
      <c r="K25" s="67">
        <v>0.122</v>
      </c>
      <c r="L25" s="67">
        <v>0.122</v>
      </c>
      <c r="M25" s="67">
        <v>0.122</v>
      </c>
      <c r="N25" s="67">
        <v>0.122</v>
      </c>
      <c r="O25" s="67">
        <v>0.122</v>
      </c>
      <c r="P25" s="67">
        <v>0.122</v>
      </c>
      <c r="Q25" s="67">
        <v>0.122</v>
      </c>
      <c r="R25" s="67">
        <v>0.122</v>
      </c>
    </row>
    <row r="26" spans="1:18" ht="15" customHeight="1" x14ac:dyDescent="0.35">
      <c r="A26" s="64"/>
      <c r="B26" s="16" t="s">
        <v>104</v>
      </c>
      <c r="G26" s="66"/>
      <c r="H26" s="66">
        <f>H19/H43</f>
        <v>0.13139472267097468</v>
      </c>
      <c r="I26" s="67">
        <v>0.13</v>
      </c>
      <c r="J26" s="67">
        <v>0.13</v>
      </c>
      <c r="K26" s="67">
        <v>0.13</v>
      </c>
      <c r="L26" s="67">
        <v>0.13</v>
      </c>
      <c r="M26" s="67">
        <v>0.13</v>
      </c>
      <c r="N26" s="67">
        <v>0.13</v>
      </c>
      <c r="O26" s="67">
        <v>0.13</v>
      </c>
      <c r="P26" s="67">
        <v>0.13</v>
      </c>
      <c r="Q26" s="67">
        <v>0.13</v>
      </c>
      <c r="R26" s="67">
        <v>0.13</v>
      </c>
    </row>
    <row r="27" spans="1:18" ht="15" customHeight="1" x14ac:dyDescent="0.35">
      <c r="A27" s="64"/>
      <c r="B27" s="16" t="s">
        <v>22</v>
      </c>
      <c r="C27" s="66"/>
      <c r="D27" s="66"/>
      <c r="E27" s="66"/>
      <c r="F27" s="66"/>
      <c r="G27" s="66">
        <f>G41/G14</f>
        <v>4.9344641480339242E-2</v>
      </c>
      <c r="H27" s="66">
        <f>H41/H14</f>
        <v>2.0499679692504803E-2</v>
      </c>
      <c r="I27" s="67">
        <v>0.02</v>
      </c>
      <c r="J27" s="67">
        <v>0.02</v>
      </c>
      <c r="K27" s="67">
        <v>0.03</v>
      </c>
      <c r="L27" s="67">
        <v>0.04</v>
      </c>
      <c r="M27" s="67">
        <v>0.05</v>
      </c>
      <c r="N27" s="67">
        <v>0.05</v>
      </c>
      <c r="O27" s="67">
        <v>0.05</v>
      </c>
      <c r="P27" s="67">
        <v>0.05</v>
      </c>
      <c r="Q27" s="67">
        <v>0.05</v>
      </c>
      <c r="R27" s="67">
        <v>0.05</v>
      </c>
    </row>
    <row r="28" spans="1:18" ht="15" customHeight="1" x14ac:dyDescent="0.35">
      <c r="B28" s="16" t="s">
        <v>32</v>
      </c>
      <c r="H28">
        <f>H37</f>
        <v>634</v>
      </c>
      <c r="I28" s="70">
        <f t="shared" ref="I28:R28" si="10">H28</f>
        <v>634</v>
      </c>
      <c r="J28" s="70">
        <f t="shared" si="10"/>
        <v>634</v>
      </c>
      <c r="K28" s="70">
        <f t="shared" si="10"/>
        <v>634</v>
      </c>
      <c r="L28" s="70">
        <f t="shared" si="10"/>
        <v>634</v>
      </c>
      <c r="M28" s="70">
        <f t="shared" si="10"/>
        <v>634</v>
      </c>
      <c r="N28" s="70">
        <f t="shared" si="10"/>
        <v>634</v>
      </c>
      <c r="O28" s="70">
        <f t="shared" si="10"/>
        <v>634</v>
      </c>
      <c r="P28" s="70">
        <f t="shared" si="10"/>
        <v>634</v>
      </c>
      <c r="Q28" s="70">
        <f t="shared" si="10"/>
        <v>634</v>
      </c>
      <c r="R28" s="70">
        <f t="shared" si="10"/>
        <v>634</v>
      </c>
    </row>
    <row r="30" spans="1:18" ht="15" customHeight="1" x14ac:dyDescent="0.35">
      <c r="A30" s="15" t="s">
        <v>43</v>
      </c>
    </row>
    <row r="31" spans="1:18" ht="15" customHeight="1" x14ac:dyDescent="0.35">
      <c r="B31" s="16" t="s">
        <v>46</v>
      </c>
      <c r="G31" s="65" t="s">
        <v>103</v>
      </c>
      <c r="H31" s="65">
        <f>226+484+32</f>
        <v>742</v>
      </c>
      <c r="I31">
        <f t="shared" ref="I31:R31" si="11">I14*I24</f>
        <v>682.15699999999993</v>
      </c>
      <c r="J31">
        <f t="shared" si="11"/>
        <v>784.48054999999988</v>
      </c>
      <c r="K31">
        <f t="shared" si="11"/>
        <v>823.70457749999991</v>
      </c>
      <c r="L31">
        <f t="shared" si="11"/>
        <v>848.41571482500001</v>
      </c>
      <c r="M31">
        <f t="shared" si="11"/>
        <v>865.38402912150002</v>
      </c>
      <c r="N31">
        <f t="shared" si="11"/>
        <v>882.69170970392997</v>
      </c>
      <c r="O31">
        <f t="shared" si="11"/>
        <v>891.51862680096929</v>
      </c>
      <c r="P31">
        <f t="shared" si="11"/>
        <v>900.43381306897902</v>
      </c>
      <c r="Q31">
        <f t="shared" si="11"/>
        <v>909.43815119966882</v>
      </c>
      <c r="R31">
        <f t="shared" si="11"/>
        <v>918.53253271166557</v>
      </c>
    </row>
    <row r="32" spans="1:18" ht="15" customHeight="1" x14ac:dyDescent="0.35">
      <c r="B32" s="16" t="s">
        <v>47</v>
      </c>
      <c r="G32" s="65"/>
      <c r="H32" s="65">
        <f>113+267</f>
        <v>380</v>
      </c>
      <c r="I32">
        <f t="shared" ref="I32:R32" si="12">I25*I14</f>
        <v>361.83979999999997</v>
      </c>
      <c r="J32">
        <f t="shared" si="12"/>
        <v>416.11576999999994</v>
      </c>
      <c r="K32">
        <f t="shared" si="12"/>
        <v>436.92155849999995</v>
      </c>
      <c r="L32">
        <f t="shared" si="12"/>
        <v>450.02920525499997</v>
      </c>
      <c r="M32">
        <f t="shared" si="12"/>
        <v>459.02978936009998</v>
      </c>
      <c r="N32">
        <f t="shared" si="12"/>
        <v>468.21038514730196</v>
      </c>
      <c r="O32">
        <f t="shared" si="12"/>
        <v>472.89248899877498</v>
      </c>
      <c r="P32">
        <f t="shared" si="12"/>
        <v>477.62141388876273</v>
      </c>
      <c r="Q32">
        <f t="shared" si="12"/>
        <v>482.3976280276504</v>
      </c>
      <c r="R32">
        <f t="shared" si="12"/>
        <v>487.2216043079269</v>
      </c>
    </row>
    <row r="33" spans="1:18" ht="15" customHeight="1" x14ac:dyDescent="0.35">
      <c r="B33" s="16" t="s">
        <v>33</v>
      </c>
      <c r="H33">
        <f t="shared" ref="H33:R33" si="13">H31-H32</f>
        <v>362</v>
      </c>
      <c r="I33">
        <f t="shared" si="13"/>
        <v>320.31719999999996</v>
      </c>
      <c r="J33">
        <f t="shared" si="13"/>
        <v>368.36477999999994</v>
      </c>
      <c r="K33">
        <f t="shared" si="13"/>
        <v>386.78301899999997</v>
      </c>
      <c r="L33">
        <f t="shared" si="13"/>
        <v>398.38650957000004</v>
      </c>
      <c r="M33">
        <f t="shared" si="13"/>
        <v>406.35423976140004</v>
      </c>
      <c r="N33">
        <f t="shared" si="13"/>
        <v>414.48132455662801</v>
      </c>
      <c r="O33">
        <f t="shared" si="13"/>
        <v>418.62613780219431</v>
      </c>
      <c r="P33">
        <f t="shared" si="13"/>
        <v>422.81239918021629</v>
      </c>
      <c r="Q33">
        <f t="shared" si="13"/>
        <v>427.04052317201842</v>
      </c>
      <c r="R33">
        <f t="shared" si="13"/>
        <v>431.31092840373867</v>
      </c>
    </row>
    <row r="34" spans="1:18" ht="15" customHeight="1" x14ac:dyDescent="0.35">
      <c r="H34" s="65"/>
    </row>
    <row r="35" spans="1:18" ht="15" customHeight="1" x14ac:dyDescent="0.35">
      <c r="B35" s="16" t="s">
        <v>44</v>
      </c>
      <c r="G35" s="65"/>
      <c r="H35" s="65">
        <v>1857</v>
      </c>
      <c r="I35">
        <f t="shared" ref="I35:R35" si="14">I43</f>
        <v>1674.9079999999999</v>
      </c>
      <c r="J35">
        <f t="shared" si="14"/>
        <v>1525.3856599999999</v>
      </c>
      <c r="K35">
        <f t="shared" si="14"/>
        <v>1434.5252516999999</v>
      </c>
      <c r="L35">
        <f t="shared" si="14"/>
        <v>1395.5875280790001</v>
      </c>
      <c r="M35">
        <f t="shared" si="14"/>
        <v>1402.2881122812303</v>
      </c>
      <c r="N35">
        <f t="shared" si="14"/>
        <v>1411.8801597942204</v>
      </c>
      <c r="O35">
        <f t="shared" si="14"/>
        <v>1422.1441361516172</v>
      </c>
      <c r="P35">
        <f t="shared" si="14"/>
        <v>1433.011879553859</v>
      </c>
      <c r="Q35">
        <f t="shared" si="14"/>
        <v>1444.4242811248287</v>
      </c>
      <c r="R35">
        <f t="shared" si="14"/>
        <v>1456.3301099507021</v>
      </c>
    </row>
    <row r="36" spans="1:18" ht="15" customHeight="1" x14ac:dyDescent="0.35">
      <c r="B36" s="16" t="s">
        <v>45</v>
      </c>
      <c r="G36" s="65"/>
      <c r="H36" s="65">
        <v>102</v>
      </c>
      <c r="I36">
        <f t="shared" ref="I36:R36" si="15">H36-I10</f>
        <v>97</v>
      </c>
      <c r="J36">
        <f t="shared" si="15"/>
        <v>93</v>
      </c>
      <c r="K36">
        <f t="shared" si="15"/>
        <v>90</v>
      </c>
      <c r="L36">
        <f t="shared" si="15"/>
        <v>87</v>
      </c>
      <c r="M36">
        <f t="shared" si="15"/>
        <v>85</v>
      </c>
      <c r="N36">
        <f t="shared" si="15"/>
        <v>83</v>
      </c>
      <c r="O36">
        <f t="shared" si="15"/>
        <v>81</v>
      </c>
      <c r="P36">
        <f t="shared" si="15"/>
        <v>79</v>
      </c>
      <c r="Q36">
        <f t="shared" si="15"/>
        <v>77</v>
      </c>
      <c r="R36">
        <f t="shared" si="15"/>
        <v>75</v>
      </c>
    </row>
    <row r="37" spans="1:18" ht="15" customHeight="1" x14ac:dyDescent="0.35">
      <c r="B37" s="16" t="s">
        <v>48</v>
      </c>
      <c r="C37" s="16"/>
      <c r="H37" s="65">
        <v>634</v>
      </c>
      <c r="I37">
        <f t="shared" ref="I37:R37" si="16">I28</f>
        <v>634</v>
      </c>
      <c r="J37">
        <f t="shared" si="16"/>
        <v>634</v>
      </c>
      <c r="K37">
        <f t="shared" si="16"/>
        <v>634</v>
      </c>
      <c r="L37">
        <f t="shared" si="16"/>
        <v>634</v>
      </c>
      <c r="M37">
        <f t="shared" si="16"/>
        <v>634</v>
      </c>
      <c r="N37">
        <f t="shared" si="16"/>
        <v>634</v>
      </c>
      <c r="O37">
        <f t="shared" si="16"/>
        <v>634</v>
      </c>
      <c r="P37">
        <f t="shared" si="16"/>
        <v>634</v>
      </c>
      <c r="Q37">
        <f t="shared" si="16"/>
        <v>634</v>
      </c>
      <c r="R37">
        <f t="shared" si="16"/>
        <v>634</v>
      </c>
    </row>
    <row r="39" spans="1:18" ht="15" customHeight="1" x14ac:dyDescent="0.35">
      <c r="A39" s="114" t="s">
        <v>250</v>
      </c>
      <c r="B39" s="96"/>
      <c r="C39" s="32"/>
    </row>
    <row r="40" spans="1:18" ht="15" customHeight="1" x14ac:dyDescent="0.35">
      <c r="B40" s="16" t="s">
        <v>25</v>
      </c>
      <c r="I40">
        <f t="shared" ref="I40:R40" si="17">H43</f>
        <v>1857</v>
      </c>
      <c r="J40">
        <f t="shared" si="17"/>
        <v>1674.9079999999999</v>
      </c>
      <c r="K40">
        <f t="shared" si="17"/>
        <v>1525.3856599999999</v>
      </c>
      <c r="L40">
        <f t="shared" si="17"/>
        <v>1434.5252516999999</v>
      </c>
      <c r="M40">
        <f t="shared" si="17"/>
        <v>1395.5875280790001</v>
      </c>
      <c r="N40">
        <f t="shared" si="17"/>
        <v>1402.2881122812303</v>
      </c>
      <c r="O40">
        <f t="shared" si="17"/>
        <v>1411.8801597942204</v>
      </c>
      <c r="P40">
        <f t="shared" si="17"/>
        <v>1422.1441361516172</v>
      </c>
      <c r="Q40">
        <f t="shared" si="17"/>
        <v>1433.011879553859</v>
      </c>
      <c r="R40">
        <f t="shared" si="17"/>
        <v>1444.4242811248287</v>
      </c>
    </row>
    <row r="41" spans="1:18" ht="15" customHeight="1" x14ac:dyDescent="0.35">
      <c r="B41" s="16" t="s">
        <v>26</v>
      </c>
      <c r="C41" s="65"/>
      <c r="D41" s="65"/>
      <c r="E41" s="65"/>
      <c r="F41" s="65"/>
      <c r="G41" s="65">
        <v>64</v>
      </c>
      <c r="H41" s="65">
        <v>64</v>
      </c>
      <c r="I41">
        <f t="shared" ref="I41:R41" si="18">I27*I14</f>
        <v>59.317999999999991</v>
      </c>
      <c r="J41">
        <f t="shared" si="18"/>
        <v>68.215699999999984</v>
      </c>
      <c r="K41">
        <f t="shared" si="18"/>
        <v>107.43972749999999</v>
      </c>
      <c r="L41">
        <f t="shared" si="18"/>
        <v>147.55055909999999</v>
      </c>
      <c r="M41">
        <f t="shared" si="18"/>
        <v>188.12696285250001</v>
      </c>
      <c r="N41">
        <f t="shared" si="18"/>
        <v>191.88950210954999</v>
      </c>
      <c r="O41">
        <f t="shared" si="18"/>
        <v>193.80839713064552</v>
      </c>
      <c r="P41">
        <f t="shared" si="18"/>
        <v>195.74648110195196</v>
      </c>
      <c r="Q41">
        <f t="shared" si="18"/>
        <v>197.70394591297148</v>
      </c>
      <c r="R41">
        <f t="shared" si="18"/>
        <v>199.68098537210119</v>
      </c>
    </row>
    <row r="42" spans="1:18" ht="15" customHeight="1" x14ac:dyDescent="0.35">
      <c r="B42" s="16" t="s">
        <v>27</v>
      </c>
      <c r="I42">
        <f t="shared" ref="I42:R42" si="19">I26*I40</f>
        <v>241.41</v>
      </c>
      <c r="J42">
        <f t="shared" si="19"/>
        <v>217.73803999999998</v>
      </c>
      <c r="K42">
        <f t="shared" si="19"/>
        <v>198.30013579999999</v>
      </c>
      <c r="L42">
        <f t="shared" si="19"/>
        <v>186.48828272099999</v>
      </c>
      <c r="M42">
        <f t="shared" si="19"/>
        <v>181.42637865027001</v>
      </c>
      <c r="N42">
        <f t="shared" si="19"/>
        <v>182.29745459655993</v>
      </c>
      <c r="O42">
        <f t="shared" si="19"/>
        <v>183.54442077324865</v>
      </c>
      <c r="P42">
        <f t="shared" si="19"/>
        <v>184.87873769971026</v>
      </c>
      <c r="Q42">
        <f t="shared" si="19"/>
        <v>186.29154434200169</v>
      </c>
      <c r="R42">
        <f t="shared" si="19"/>
        <v>187.77515654622772</v>
      </c>
    </row>
    <row r="43" spans="1:18" ht="15" customHeight="1" x14ac:dyDescent="0.35">
      <c r="B43" s="16" t="s">
        <v>28</v>
      </c>
      <c r="H43">
        <f>H35</f>
        <v>1857</v>
      </c>
      <c r="I43">
        <f t="shared" ref="I43:R43" si="20">I40+I41-I42</f>
        <v>1674.9079999999999</v>
      </c>
      <c r="J43">
        <f t="shared" si="20"/>
        <v>1525.3856599999999</v>
      </c>
      <c r="K43">
        <f t="shared" si="20"/>
        <v>1434.5252516999999</v>
      </c>
      <c r="L43">
        <f t="shared" si="20"/>
        <v>1395.5875280790001</v>
      </c>
      <c r="M43">
        <f t="shared" si="20"/>
        <v>1402.2881122812303</v>
      </c>
      <c r="N43">
        <f t="shared" si="20"/>
        <v>1411.8801597942204</v>
      </c>
      <c r="O43">
        <f t="shared" si="20"/>
        <v>1422.1441361516172</v>
      </c>
      <c r="P43">
        <f t="shared" si="20"/>
        <v>1433.011879553859</v>
      </c>
      <c r="Q43">
        <f t="shared" si="20"/>
        <v>1444.4242811248287</v>
      </c>
      <c r="R43">
        <f t="shared" si="20"/>
        <v>1456.3301099507021</v>
      </c>
    </row>
    <row r="45" spans="1:18" ht="15" customHeight="1" x14ac:dyDescent="0.35">
      <c r="A45" s="15" t="s">
        <v>49</v>
      </c>
    </row>
    <row r="46" spans="1:18" ht="15" customHeight="1" x14ac:dyDescent="0.35">
      <c r="B46" s="16" t="s">
        <v>149</v>
      </c>
      <c r="I46" s="107">
        <v>1</v>
      </c>
      <c r="J46" s="108">
        <f t="shared" ref="J46:R46" si="21">I46+1</f>
        <v>2</v>
      </c>
      <c r="K46" s="108">
        <f t="shared" si="21"/>
        <v>3</v>
      </c>
      <c r="L46" s="108">
        <f t="shared" si="21"/>
        <v>4</v>
      </c>
      <c r="M46" s="108">
        <f t="shared" si="21"/>
        <v>5</v>
      </c>
      <c r="N46" s="108">
        <f t="shared" si="21"/>
        <v>6</v>
      </c>
      <c r="O46" s="108">
        <f t="shared" si="21"/>
        <v>7</v>
      </c>
      <c r="P46" s="108">
        <f t="shared" si="21"/>
        <v>8</v>
      </c>
      <c r="Q46" s="108">
        <f t="shared" si="21"/>
        <v>9</v>
      </c>
      <c r="R46" s="108">
        <f t="shared" si="21"/>
        <v>10</v>
      </c>
    </row>
    <row r="47" spans="1:18" ht="15" customHeight="1" x14ac:dyDescent="0.35">
      <c r="B47" s="16" t="str">
        <f>B21</f>
        <v>EBIT</v>
      </c>
      <c r="F47">
        <f t="shared" ref="F47:R47" si="22">F21</f>
        <v>31</v>
      </c>
      <c r="G47">
        <f t="shared" si="22"/>
        <v>-40</v>
      </c>
      <c r="H47">
        <f t="shared" si="22"/>
        <v>-42</v>
      </c>
      <c r="I47">
        <f t="shared" si="22"/>
        <v>-127.77400000000048</v>
      </c>
      <c r="J47">
        <f t="shared" si="22"/>
        <v>-34.14486500000001</v>
      </c>
      <c r="K47">
        <f t="shared" si="22"/>
        <v>49.39256170000013</v>
      </c>
      <c r="L47">
        <f t="shared" si="22"/>
        <v>124.05665536649977</v>
      </c>
      <c r="M47">
        <f t="shared" si="22"/>
        <v>174.01485076948001</v>
      </c>
      <c r="N47">
        <f t="shared" si="22"/>
        <v>180.29259941158483</v>
      </c>
      <c r="O47">
        <f t="shared" si="22"/>
        <v>182.69153377497815</v>
      </c>
      <c r="P47">
        <f t="shared" si="22"/>
        <v>185.03957639399863</v>
      </c>
      <c r="Q47">
        <f t="shared" si="22"/>
        <v>187.34595289264402</v>
      </c>
      <c r="R47">
        <f t="shared" si="22"/>
        <v>189.61871566076474</v>
      </c>
    </row>
    <row r="49" spans="1:18" ht="15" customHeight="1" x14ac:dyDescent="0.35">
      <c r="B49" s="16" t="s">
        <v>21</v>
      </c>
      <c r="C49" s="32"/>
      <c r="D49" s="32"/>
      <c r="E49" s="32"/>
      <c r="I49">
        <f t="shared" ref="I49:R49" si="23">(1-I11)*I47</f>
        <v>-102.2192000000004</v>
      </c>
      <c r="J49">
        <f t="shared" si="23"/>
        <v>-27.315892000000009</v>
      </c>
      <c r="K49">
        <f t="shared" si="23"/>
        <v>39.514049360000108</v>
      </c>
      <c r="L49">
        <f t="shared" si="23"/>
        <v>99.245324293199815</v>
      </c>
      <c r="M49">
        <f t="shared" si="23"/>
        <v>139.21188061558402</v>
      </c>
      <c r="N49">
        <f t="shared" si="23"/>
        <v>144.23407952926786</v>
      </c>
      <c r="O49">
        <f t="shared" si="23"/>
        <v>146.15322701998252</v>
      </c>
      <c r="P49">
        <f t="shared" si="23"/>
        <v>148.03166111519892</v>
      </c>
      <c r="Q49">
        <f t="shared" si="23"/>
        <v>149.87676231411521</v>
      </c>
      <c r="R49">
        <f t="shared" si="23"/>
        <v>151.6949725286118</v>
      </c>
    </row>
    <row r="50" spans="1:18" ht="15" customHeight="1" x14ac:dyDescent="0.35">
      <c r="B50" s="16" t="s">
        <v>27</v>
      </c>
      <c r="I50">
        <f t="shared" ref="I50:R50" si="24">I19</f>
        <v>241.41</v>
      </c>
      <c r="J50">
        <f t="shared" si="24"/>
        <v>217.73803999999998</v>
      </c>
      <c r="K50">
        <f t="shared" si="24"/>
        <v>198.30013579999999</v>
      </c>
      <c r="L50">
        <f t="shared" si="24"/>
        <v>186.48828272099999</v>
      </c>
      <c r="M50">
        <f t="shared" si="24"/>
        <v>181.42637865027001</v>
      </c>
      <c r="N50">
        <f t="shared" si="24"/>
        <v>182.29745459655993</v>
      </c>
      <c r="O50">
        <f t="shared" si="24"/>
        <v>183.54442077324865</v>
      </c>
      <c r="P50">
        <f t="shared" si="24"/>
        <v>184.87873769971026</v>
      </c>
      <c r="Q50">
        <f t="shared" si="24"/>
        <v>186.29154434200169</v>
      </c>
      <c r="R50">
        <f t="shared" si="24"/>
        <v>187.77515654622772</v>
      </c>
    </row>
    <row r="51" spans="1:18" ht="15" customHeight="1" x14ac:dyDescent="0.35">
      <c r="B51" s="16" t="s">
        <v>50</v>
      </c>
      <c r="I51">
        <f t="shared" ref="I51:R51" si="25">I20</f>
        <v>5</v>
      </c>
      <c r="J51">
        <f t="shared" si="25"/>
        <v>4</v>
      </c>
      <c r="K51">
        <f t="shared" si="25"/>
        <v>3</v>
      </c>
      <c r="L51">
        <f t="shared" si="25"/>
        <v>3</v>
      </c>
      <c r="M51">
        <f t="shared" si="25"/>
        <v>2</v>
      </c>
      <c r="N51">
        <f t="shared" si="25"/>
        <v>2</v>
      </c>
      <c r="O51">
        <f t="shared" si="25"/>
        <v>2</v>
      </c>
      <c r="P51">
        <f t="shared" si="25"/>
        <v>2</v>
      </c>
      <c r="Q51">
        <f t="shared" si="25"/>
        <v>2</v>
      </c>
      <c r="R51">
        <f t="shared" si="25"/>
        <v>2</v>
      </c>
    </row>
    <row r="52" spans="1:18" ht="15" customHeight="1" x14ac:dyDescent="0.35">
      <c r="B52" s="16" t="s">
        <v>51</v>
      </c>
      <c r="I52">
        <f t="shared" ref="I52:R52" si="26">H33-I33</f>
        <v>41.682800000000043</v>
      </c>
      <c r="J52">
        <f t="shared" si="26"/>
        <v>-48.047579999999982</v>
      </c>
      <c r="K52">
        <f t="shared" si="26"/>
        <v>-18.418239000000028</v>
      </c>
      <c r="L52">
        <f t="shared" si="26"/>
        <v>-11.603490570000076</v>
      </c>
      <c r="M52">
        <f t="shared" si="26"/>
        <v>-7.9677301913999941</v>
      </c>
      <c r="N52">
        <f t="shared" si="26"/>
        <v>-8.1270847952279723</v>
      </c>
      <c r="O52">
        <f t="shared" si="26"/>
        <v>-4.1448132455662972</v>
      </c>
      <c r="P52">
        <f t="shared" si="26"/>
        <v>-4.1862613780219817</v>
      </c>
      <c r="Q52">
        <f t="shared" si="26"/>
        <v>-4.2281239918021356</v>
      </c>
      <c r="R52">
        <f t="shared" si="26"/>
        <v>-4.2704052317202468</v>
      </c>
    </row>
    <row r="53" spans="1:18" ht="15" customHeight="1" x14ac:dyDescent="0.35">
      <c r="B53" s="16" t="s">
        <v>52</v>
      </c>
      <c r="I53">
        <f t="shared" ref="I53:R53" si="27">I37-H37</f>
        <v>0</v>
      </c>
      <c r="J53">
        <f t="shared" si="27"/>
        <v>0</v>
      </c>
      <c r="K53">
        <f t="shared" si="27"/>
        <v>0</v>
      </c>
      <c r="L53">
        <f t="shared" si="27"/>
        <v>0</v>
      </c>
      <c r="M53">
        <f t="shared" si="27"/>
        <v>0</v>
      </c>
      <c r="N53">
        <f t="shared" si="27"/>
        <v>0</v>
      </c>
      <c r="O53">
        <f t="shared" si="27"/>
        <v>0</v>
      </c>
      <c r="P53">
        <f t="shared" si="27"/>
        <v>0</v>
      </c>
      <c r="Q53">
        <f t="shared" si="27"/>
        <v>0</v>
      </c>
      <c r="R53">
        <f t="shared" si="27"/>
        <v>0</v>
      </c>
    </row>
    <row r="54" spans="1:18" ht="15" customHeight="1" x14ac:dyDescent="0.35">
      <c r="B54" s="16" t="s">
        <v>26</v>
      </c>
      <c r="I54">
        <f t="shared" ref="I54:R54" si="28">-I41</f>
        <v>-59.317999999999991</v>
      </c>
      <c r="J54">
        <f t="shared" si="28"/>
        <v>-68.215699999999984</v>
      </c>
      <c r="K54">
        <f t="shared" si="28"/>
        <v>-107.43972749999999</v>
      </c>
      <c r="L54">
        <f t="shared" si="28"/>
        <v>-147.55055909999999</v>
      </c>
      <c r="M54">
        <f t="shared" si="28"/>
        <v>-188.12696285250001</v>
      </c>
      <c r="N54">
        <f t="shared" si="28"/>
        <v>-191.88950210954999</v>
      </c>
      <c r="O54">
        <f t="shared" si="28"/>
        <v>-193.80839713064552</v>
      </c>
      <c r="P54">
        <f t="shared" si="28"/>
        <v>-195.74648110195196</v>
      </c>
      <c r="Q54">
        <f t="shared" si="28"/>
        <v>-197.70394591297148</v>
      </c>
      <c r="R54">
        <f t="shared" si="28"/>
        <v>-199.68098537210119</v>
      </c>
    </row>
    <row r="55" spans="1:18" ht="15" customHeight="1" x14ac:dyDescent="0.35">
      <c r="B55" s="96" t="s">
        <v>251</v>
      </c>
      <c r="C55" s="32"/>
      <c r="I55">
        <f t="shared" ref="I55:R55" si="29">SUM(I49:I54)</f>
        <v>126.55559999999966</v>
      </c>
      <c r="J55">
        <f t="shared" si="29"/>
        <v>78.158867999999998</v>
      </c>
      <c r="K55">
        <f t="shared" si="29"/>
        <v>114.95621866000009</v>
      </c>
      <c r="L55">
        <f t="shared" si="29"/>
        <v>129.57955734419977</v>
      </c>
      <c r="M55">
        <f t="shared" si="29"/>
        <v>126.54356622195399</v>
      </c>
      <c r="N55">
        <f t="shared" si="29"/>
        <v>128.51494722104979</v>
      </c>
      <c r="O55">
        <f t="shared" si="29"/>
        <v>133.74443741701936</v>
      </c>
      <c r="P55">
        <f t="shared" si="29"/>
        <v>134.97765633493523</v>
      </c>
      <c r="Q55">
        <f t="shared" si="29"/>
        <v>136.23623675134328</v>
      </c>
      <c r="R55">
        <f t="shared" si="29"/>
        <v>137.51873847101808</v>
      </c>
    </row>
    <row r="57" spans="1:18" ht="15" customHeight="1" x14ac:dyDescent="0.35">
      <c r="A57" s="15" t="s">
        <v>144</v>
      </c>
    </row>
    <row r="58" spans="1:18" ht="15" customHeight="1" x14ac:dyDescent="0.35">
      <c r="B58" s="16" t="s">
        <v>145</v>
      </c>
      <c r="H58" s="70">
        <v>7</v>
      </c>
    </row>
    <row r="59" spans="1:18" ht="15" customHeight="1" x14ac:dyDescent="0.35">
      <c r="A59"/>
      <c r="B59" s="96" t="s">
        <v>147</v>
      </c>
      <c r="H59" s="69">
        <v>0.08</v>
      </c>
    </row>
    <row r="60" spans="1:18" ht="15" customHeight="1" x14ac:dyDescent="0.35">
      <c r="A60"/>
      <c r="B60" s="96" t="s">
        <v>146</v>
      </c>
      <c r="H60" s="69">
        <v>0.35</v>
      </c>
    </row>
    <row r="61" spans="1:18" ht="15" customHeight="1" x14ac:dyDescent="0.35">
      <c r="A61"/>
      <c r="B61" s="96" t="s">
        <v>148</v>
      </c>
      <c r="H61" s="66"/>
    </row>
    <row r="62" spans="1:18" ht="15" customHeight="1" x14ac:dyDescent="0.35">
      <c r="A62"/>
      <c r="B62" s="96" t="s">
        <v>151</v>
      </c>
    </row>
    <row r="63" spans="1:18" ht="15" customHeight="1" x14ac:dyDescent="0.35">
      <c r="A63"/>
      <c r="B63" s="96" t="s">
        <v>152</v>
      </c>
      <c r="H63" s="69">
        <v>0.1</v>
      </c>
    </row>
    <row r="64" spans="1:18" ht="15" customHeight="1" x14ac:dyDescent="0.35">
      <c r="A64"/>
      <c r="B64" s="96" t="s">
        <v>153</v>
      </c>
    </row>
    <row r="65" spans="1:8" ht="15" customHeight="1" x14ac:dyDescent="0.35">
      <c r="A65"/>
      <c r="B65" s="96" t="s">
        <v>150</v>
      </c>
      <c r="H65" s="73"/>
    </row>
  </sheetData>
  <pageMargins left="0.70866141732283472" right="0.70866141732283472" top="0.74803149606299213" bottom="0.74803149606299213" header="0.31496062992125984" footer="0.31496062992125984"/>
  <pageSetup paperSize="9" scale="47" orientation="landscape" r:id="rId1"/>
  <headerFooter>
    <oddHeader xml:space="preserve">&amp;R&amp;10&amp;F 
&amp;A
</oddHeader>
    <oddFooter>&amp;L&amp;10© 2016&amp;C&amp;10Page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54"/>
  <sheetViews>
    <sheetView zoomScaleNormal="100" workbookViewId="0">
      <pane xSplit="2" topLeftCell="C1" activePane="topRight" state="frozen"/>
      <selection sqref="A1:N1"/>
      <selection pane="topRight" activeCell="C1" sqref="C1"/>
    </sheetView>
  </sheetViews>
  <sheetFormatPr defaultColWidth="9.08984375" defaultRowHeight="15" customHeight="1" x14ac:dyDescent="0.35"/>
  <cols>
    <col min="1" max="1" width="1.453125" style="15" customWidth="1"/>
    <col min="2" max="2" width="41.6328125" style="16" customWidth="1"/>
    <col min="3" max="3" width="14.08984375" style="16" customWidth="1"/>
    <col min="4" max="9" width="10.54296875" customWidth="1"/>
    <col min="10" max="10" width="1.36328125" customWidth="1"/>
    <col min="11" max="13" width="10.54296875" customWidth="1"/>
    <col min="14" max="14" width="1.08984375" customWidth="1"/>
    <col min="15" max="17" width="10.54296875" customWidth="1"/>
    <col min="18" max="18" width="1.08984375" customWidth="1"/>
    <col min="19" max="20" width="10.54296875" customWidth="1"/>
    <col min="21" max="21" width="1.08984375" customWidth="1"/>
    <col min="22" max="22" width="10.54296875" customWidth="1"/>
    <col min="23" max="23" width="1.08984375" customWidth="1"/>
    <col min="24" max="24" width="10.54296875" customWidth="1"/>
  </cols>
  <sheetData>
    <row r="1" spans="1:25" s="50" customFormat="1" ht="45" customHeight="1" x14ac:dyDescent="0.65">
      <c r="A1" s="5" t="str">
        <f>Info!A1</f>
        <v>Distressed Debt Restructuring Analysis</v>
      </c>
      <c r="B1" s="79"/>
      <c r="C1" s="79"/>
      <c r="D1" s="12"/>
      <c r="E1" s="12"/>
      <c r="F1" s="12"/>
      <c r="G1" s="12"/>
      <c r="H1" s="12"/>
      <c r="I1" s="12"/>
      <c r="J1" s="12"/>
      <c r="K1" s="12"/>
      <c r="L1" s="12"/>
      <c r="M1" s="12"/>
      <c r="N1" s="12"/>
      <c r="O1" s="12"/>
      <c r="P1" s="12"/>
      <c r="Q1" s="12"/>
      <c r="R1" s="12"/>
      <c r="S1" s="12"/>
      <c r="T1" s="12"/>
      <c r="U1" s="12"/>
      <c r="V1" s="12"/>
      <c r="W1" s="12"/>
      <c r="X1" s="12"/>
      <c r="Y1" s="12"/>
    </row>
    <row r="2" spans="1:25" s="37" customFormat="1" ht="30" customHeight="1" x14ac:dyDescent="0.5">
      <c r="A2" s="14" t="str">
        <f>Info!N5</f>
        <v>Verso Corporation</v>
      </c>
      <c r="B2" s="7"/>
      <c r="C2" s="7"/>
      <c r="D2" s="11"/>
      <c r="E2" s="11"/>
      <c r="F2" s="11"/>
      <c r="G2" s="11"/>
      <c r="H2" s="11"/>
      <c r="I2" s="11"/>
      <c r="J2" s="11"/>
      <c r="K2" s="11"/>
      <c r="L2" s="11"/>
      <c r="M2" s="11"/>
      <c r="N2" s="11"/>
      <c r="O2" s="11"/>
      <c r="P2" s="11"/>
      <c r="Q2" s="11"/>
      <c r="R2" s="11"/>
      <c r="S2" s="11"/>
      <c r="T2" s="11"/>
      <c r="U2" s="11"/>
      <c r="V2" s="11"/>
      <c r="W2" s="11"/>
      <c r="X2" s="11"/>
      <c r="Y2" s="11"/>
    </row>
    <row r="3" spans="1:25" ht="15" customHeight="1" x14ac:dyDescent="0.35">
      <c r="A3"/>
      <c r="W3" s="75"/>
    </row>
    <row r="4" spans="1:25" ht="15" customHeight="1" x14ac:dyDescent="0.35">
      <c r="A4" s="83" t="s">
        <v>186</v>
      </c>
      <c r="W4" s="75"/>
    </row>
    <row r="5" spans="1:25" ht="15" customHeight="1" x14ac:dyDescent="0.35">
      <c r="A5"/>
      <c r="W5" s="75"/>
    </row>
    <row r="6" spans="1:25" ht="15" customHeight="1" x14ac:dyDescent="0.35">
      <c r="A6" s="83" t="s">
        <v>80</v>
      </c>
      <c r="W6" s="75"/>
    </row>
    <row r="7" spans="1:25" ht="15" customHeight="1" x14ac:dyDescent="0.35">
      <c r="A7"/>
      <c r="D7" s="75" t="s">
        <v>57</v>
      </c>
      <c r="E7" s="75" t="s">
        <v>55</v>
      </c>
      <c r="F7" s="75" t="s">
        <v>58</v>
      </c>
      <c r="I7" s="75" t="s">
        <v>64</v>
      </c>
      <c r="J7" s="75"/>
      <c r="K7" s="78" t="s">
        <v>38</v>
      </c>
      <c r="L7" s="77"/>
      <c r="M7" s="77"/>
      <c r="O7" s="78" t="s">
        <v>34</v>
      </c>
      <c r="P7" s="77"/>
      <c r="Q7" s="77"/>
      <c r="S7" s="78" t="s">
        <v>68</v>
      </c>
      <c r="T7" s="78"/>
      <c r="U7" s="78"/>
      <c r="V7" s="75" t="s">
        <v>75</v>
      </c>
      <c r="W7" s="75"/>
    </row>
    <row r="8" spans="1:25" ht="15" customHeight="1" x14ac:dyDescent="0.35">
      <c r="A8"/>
      <c r="B8" s="76" t="s">
        <v>61</v>
      </c>
      <c r="C8" s="75" t="s">
        <v>107</v>
      </c>
      <c r="D8" s="75" t="s">
        <v>56</v>
      </c>
      <c r="E8" s="75" t="s">
        <v>56</v>
      </c>
      <c r="F8" s="75" t="s">
        <v>62</v>
      </c>
      <c r="G8" s="75" t="s">
        <v>59</v>
      </c>
      <c r="H8" s="75" t="s">
        <v>60</v>
      </c>
      <c r="I8" s="75" t="s">
        <v>63</v>
      </c>
      <c r="J8" s="75"/>
      <c r="K8" s="75" t="s">
        <v>65</v>
      </c>
      <c r="L8" s="75" t="s">
        <v>66</v>
      </c>
      <c r="M8" s="75" t="s">
        <v>67</v>
      </c>
      <c r="N8" s="75"/>
      <c r="O8" s="75" t="s">
        <v>65</v>
      </c>
      <c r="P8" s="75" t="s">
        <v>66</v>
      </c>
      <c r="Q8" s="75" t="s">
        <v>67</v>
      </c>
      <c r="R8" s="75"/>
      <c r="S8" s="75" t="s">
        <v>66</v>
      </c>
      <c r="T8" s="75" t="s">
        <v>67</v>
      </c>
      <c r="U8" s="75"/>
      <c r="V8" s="75" t="s">
        <v>76</v>
      </c>
      <c r="W8" s="75"/>
      <c r="X8" s="75" t="s">
        <v>77</v>
      </c>
    </row>
    <row r="9" spans="1:25" ht="15" customHeight="1" x14ac:dyDescent="0.35">
      <c r="A9"/>
      <c r="B9" s="89" t="s">
        <v>105</v>
      </c>
      <c r="C9" s="92" t="s">
        <v>108</v>
      </c>
      <c r="D9" s="90" t="s">
        <v>78</v>
      </c>
      <c r="E9" s="90" t="s">
        <v>78</v>
      </c>
      <c r="F9" s="90" t="s">
        <v>78</v>
      </c>
      <c r="G9" s="90" t="s">
        <v>78</v>
      </c>
      <c r="H9" s="65">
        <v>2879</v>
      </c>
      <c r="I9" s="90" t="s">
        <v>78</v>
      </c>
      <c r="K9">
        <f>'CF debt capacity'!H14</f>
        <v>3122</v>
      </c>
      <c r="L9">
        <f>'CF debt capacity'!I14</f>
        <v>2965.8999999999996</v>
      </c>
      <c r="M9">
        <f>'CF debt capacity'!J14</f>
        <v>3410.7849999999994</v>
      </c>
      <c r="O9">
        <f>'CF debt capacity'!H17</f>
        <v>208</v>
      </c>
      <c r="P9">
        <f>'CF debt capacity'!I17</f>
        <v>118.63599999999951</v>
      </c>
      <c r="Q9">
        <f>'CF debt capacity'!J17</f>
        <v>187.59317499999997</v>
      </c>
      <c r="S9" s="90" t="s">
        <v>78</v>
      </c>
      <c r="T9" s="90" t="s">
        <v>78</v>
      </c>
      <c r="V9" s="90" t="s">
        <v>78</v>
      </c>
      <c r="W9" s="66"/>
      <c r="X9" s="90" t="s">
        <v>78</v>
      </c>
    </row>
    <row r="10" spans="1:25" ht="15" customHeight="1" x14ac:dyDescent="0.35">
      <c r="A10"/>
      <c r="B10" s="16" t="s">
        <v>195</v>
      </c>
      <c r="C10" s="93" t="s">
        <v>108</v>
      </c>
      <c r="D10" s="71">
        <v>41.18</v>
      </c>
      <c r="E10" s="71">
        <v>56.23</v>
      </c>
      <c r="F10" s="66">
        <f>D10/E10</f>
        <v>0.73234927974390895</v>
      </c>
      <c r="G10">
        <v>2580.2153407003789</v>
      </c>
      <c r="H10">
        <v>1260</v>
      </c>
      <c r="I10">
        <v>3744.8119999999999</v>
      </c>
      <c r="K10">
        <v>5264</v>
      </c>
      <c r="L10">
        <v>5247.25</v>
      </c>
      <c r="M10">
        <v>5423.1610000000001</v>
      </c>
      <c r="O10">
        <v>706</v>
      </c>
      <c r="P10">
        <v>659.69799999999998</v>
      </c>
      <c r="Q10">
        <v>718.03809999999999</v>
      </c>
      <c r="S10" s="71">
        <v>2.7362419999999998</v>
      </c>
      <c r="T10" s="71">
        <v>3.4634079999999998</v>
      </c>
      <c r="V10" s="91">
        <v>4.0300000000000002E-2</v>
      </c>
      <c r="W10" s="80"/>
      <c r="X10" s="71">
        <v>1.18</v>
      </c>
    </row>
    <row r="11" spans="1:25" ht="15" customHeight="1" x14ac:dyDescent="0.35">
      <c r="A11"/>
      <c r="B11" s="16" t="s">
        <v>106</v>
      </c>
      <c r="C11" s="93" t="s">
        <v>108</v>
      </c>
      <c r="D11" s="71">
        <v>65.05</v>
      </c>
      <c r="E11" s="71">
        <v>69.63</v>
      </c>
      <c r="F11" s="66">
        <f>D11/E11</f>
        <v>0.93422375412896741</v>
      </c>
      <c r="G11">
        <v>1088.6768550445559</v>
      </c>
      <c r="H11">
        <v>229.39999999999998</v>
      </c>
      <c r="I11">
        <v>1331.1306</v>
      </c>
      <c r="K11">
        <v>914.3</v>
      </c>
      <c r="L11">
        <v>970.67500000000007</v>
      </c>
      <c r="M11">
        <v>1036.8</v>
      </c>
      <c r="O11">
        <v>150</v>
      </c>
      <c r="P11">
        <v>156.5</v>
      </c>
      <c r="Q11">
        <v>162.1</v>
      </c>
      <c r="S11" s="71">
        <v>4.165</v>
      </c>
      <c r="T11" s="71">
        <v>4.5966670000000001</v>
      </c>
      <c r="V11" s="91">
        <v>2.06E-2</v>
      </c>
      <c r="W11" s="66"/>
      <c r="X11" s="71">
        <v>1.67</v>
      </c>
    </row>
    <row r="12" spans="1:25" ht="15" customHeight="1" x14ac:dyDescent="0.35">
      <c r="A12"/>
      <c r="B12" s="16" t="s">
        <v>196</v>
      </c>
      <c r="C12" s="93" t="s">
        <v>108</v>
      </c>
      <c r="D12" s="71">
        <v>22.19</v>
      </c>
      <c r="E12" s="71">
        <v>25.7</v>
      </c>
      <c r="F12" s="66">
        <f>D12/E12</f>
        <v>0.86342412451361872</v>
      </c>
      <c r="G12">
        <v>965.17622733856115</v>
      </c>
      <c r="H12">
        <v>363.87</v>
      </c>
      <c r="I12">
        <v>1233.6389800000002</v>
      </c>
      <c r="K12">
        <v>1666.748</v>
      </c>
      <c r="L12">
        <v>1659.9</v>
      </c>
      <c r="M12">
        <v>1703.3700000000001</v>
      </c>
      <c r="O12">
        <v>160.80799999999999</v>
      </c>
      <c r="P12">
        <v>172.07430000000002</v>
      </c>
      <c r="Q12">
        <v>187.40899999999999</v>
      </c>
      <c r="S12" s="71">
        <v>1.5637449999999999</v>
      </c>
      <c r="T12" s="71">
        <v>1.731827</v>
      </c>
      <c r="V12" s="91">
        <v>2.2100000000000002E-2</v>
      </c>
      <c r="X12" s="71">
        <v>1.26</v>
      </c>
    </row>
    <row r="13" spans="1:25" ht="15" customHeight="1" x14ac:dyDescent="0.35">
      <c r="A13"/>
      <c r="B13" s="16" t="s">
        <v>156</v>
      </c>
      <c r="C13" s="93" t="s">
        <v>108</v>
      </c>
      <c r="D13" s="71">
        <v>6.68</v>
      </c>
      <c r="E13" s="71">
        <v>16.5</v>
      </c>
      <c r="F13" s="66">
        <f>D13/E13</f>
        <v>0.40484848484848485</v>
      </c>
      <c r="G13">
        <v>597.94682789579383</v>
      </c>
      <c r="H13">
        <v>591</v>
      </c>
      <c r="I13">
        <v>1163.232</v>
      </c>
      <c r="K13">
        <v>3645</v>
      </c>
      <c r="L13">
        <v>3718.33</v>
      </c>
      <c r="M13">
        <v>3770.9340000000002</v>
      </c>
      <c r="O13">
        <v>199</v>
      </c>
      <c r="P13">
        <v>246.75</v>
      </c>
      <c r="Q13">
        <v>293.23399999999998</v>
      </c>
      <c r="S13" s="71">
        <v>-0.25800000000000001</v>
      </c>
      <c r="T13" s="71">
        <v>-0.10200000000000001</v>
      </c>
      <c r="V13" s="91" t="s">
        <v>78</v>
      </c>
      <c r="W13" s="66"/>
      <c r="X13" s="71">
        <v>1.53</v>
      </c>
    </row>
    <row r="16" spans="1:25" ht="15" customHeight="1" x14ac:dyDescent="0.35">
      <c r="A16" s="83" t="s">
        <v>69</v>
      </c>
      <c r="K16" s="88"/>
      <c r="M16" s="88"/>
      <c r="Q16" s="88"/>
    </row>
    <row r="17" spans="1:17" ht="15" customHeight="1" x14ac:dyDescent="0.35">
      <c r="A17"/>
      <c r="E17" s="75" t="s">
        <v>70</v>
      </c>
      <c r="G17" s="78" t="s">
        <v>71</v>
      </c>
      <c r="H17" s="77"/>
      <c r="I17" s="77"/>
      <c r="K17" s="88"/>
      <c r="M17" s="88"/>
      <c r="Q17" s="88"/>
    </row>
    <row r="18" spans="1:17" ht="15" customHeight="1" x14ac:dyDescent="0.35">
      <c r="A18"/>
      <c r="B18" s="16" t="str">
        <f>B9</f>
        <v>Verso Corp</v>
      </c>
      <c r="E18" s="73">
        <f>H9/O9</f>
        <v>13.841346153846153</v>
      </c>
      <c r="G18" s="66">
        <f>O9/K9</f>
        <v>6.6623959000640609E-2</v>
      </c>
      <c r="H18" s="66">
        <f>P9/L9</f>
        <v>3.9999999999999841E-2</v>
      </c>
      <c r="I18" s="66">
        <f>Q9/M9</f>
        <v>5.5E-2</v>
      </c>
      <c r="K18" s="88"/>
      <c r="M18" s="88"/>
      <c r="Q18" s="88"/>
    </row>
    <row r="19" spans="1:17" ht="15" customHeight="1" x14ac:dyDescent="0.35">
      <c r="A19"/>
      <c r="B19" s="16" t="str">
        <f>B10</f>
        <v>Domtar Corp.</v>
      </c>
      <c r="E19" s="73">
        <f>H10/O10</f>
        <v>1.7847025495750708</v>
      </c>
      <c r="G19" s="66">
        <f>O13/K13</f>
        <v>5.4595336076817561E-2</v>
      </c>
      <c r="H19" s="66">
        <f>P13/L13</f>
        <v>6.6360436002183776E-2</v>
      </c>
      <c r="I19" s="66">
        <f>Q13/M13</f>
        <v>7.7761636772216106E-2</v>
      </c>
      <c r="K19" s="88"/>
    </row>
    <row r="20" spans="1:17" ht="15" customHeight="1" x14ac:dyDescent="0.35">
      <c r="A20"/>
      <c r="B20" s="16" t="str">
        <f>B11</f>
        <v>Neenah Paper, Inc.</v>
      </c>
      <c r="E20" s="73">
        <f>H11/O11</f>
        <v>1.5293333333333332</v>
      </c>
      <c r="G20" s="66">
        <f t="shared" ref="G20:I21" si="0">O10/K10</f>
        <v>0.13411854103343465</v>
      </c>
      <c r="H20" s="66">
        <f t="shared" si="0"/>
        <v>0.12572261660869979</v>
      </c>
      <c r="I20" s="66">
        <f t="shared" si="0"/>
        <v>0.13240213594986391</v>
      </c>
    </row>
    <row r="21" spans="1:17" ht="15" customHeight="1" x14ac:dyDescent="0.35">
      <c r="A21"/>
      <c r="B21" s="16" t="str">
        <f>B12</f>
        <v>P H Glatfelter Co.</v>
      </c>
      <c r="E21" s="73">
        <f>H12/O12</f>
        <v>2.2627605591761606</v>
      </c>
      <c r="G21" s="66">
        <f t="shared" si="0"/>
        <v>0.16405993656349122</v>
      </c>
      <c r="H21" s="66">
        <f t="shared" si="0"/>
        <v>0.16122801143534138</v>
      </c>
      <c r="I21" s="66">
        <f t="shared" si="0"/>
        <v>0.15634645061728394</v>
      </c>
    </row>
    <row r="22" spans="1:17" ht="15" customHeight="1" x14ac:dyDescent="0.35">
      <c r="A22"/>
      <c r="B22" s="16" t="str">
        <f>B13</f>
        <v>Resolute Forest Products (RFP)</v>
      </c>
      <c r="E22" s="73">
        <f>H13/O13</f>
        <v>2.9698492462311559</v>
      </c>
      <c r="G22" s="66">
        <f>'CF debt capacity'!I17/'CF debt capacity'!I14</f>
        <v>3.9999999999999841E-2</v>
      </c>
      <c r="H22" s="66">
        <f>'CF debt capacity'!J17/'CF debt capacity'!J14</f>
        <v>5.5E-2</v>
      </c>
      <c r="I22" s="66">
        <f>'CF debt capacity'!K17/'CF debt capacity'!K14</f>
        <v>7.0000000000000034E-2</v>
      </c>
    </row>
    <row r="23" spans="1:17" ht="15" customHeight="1" x14ac:dyDescent="0.35">
      <c r="A23"/>
    </row>
    <row r="24" spans="1:17" ht="15" customHeight="1" x14ac:dyDescent="0.35">
      <c r="A24" s="83" t="s">
        <v>72</v>
      </c>
      <c r="G24" s="78" t="s">
        <v>73</v>
      </c>
      <c r="H24" s="77"/>
      <c r="I24" s="77"/>
    </row>
    <row r="25" spans="1:17" ht="15" customHeight="1" x14ac:dyDescent="0.35">
      <c r="A25"/>
      <c r="G25" s="75" t="s">
        <v>65</v>
      </c>
      <c r="H25" s="75" t="s">
        <v>66</v>
      </c>
      <c r="I25" s="75" t="s">
        <v>67</v>
      </c>
    </row>
    <row r="26" spans="1:17" ht="15" customHeight="1" x14ac:dyDescent="0.35">
      <c r="A26"/>
      <c r="B26" s="16" t="str">
        <f>B19</f>
        <v>Domtar Corp.</v>
      </c>
      <c r="G26" s="73">
        <f t="shared" ref="G26:I29" si="1">$I10/O10</f>
        <v>5.3042662889518413</v>
      </c>
      <c r="H26" s="73">
        <f t="shared" si="1"/>
        <v>5.6765550297257228</v>
      </c>
      <c r="I26" s="73">
        <f t="shared" si="1"/>
        <v>5.2153388517963046</v>
      </c>
    </row>
    <row r="27" spans="1:17" ht="15" customHeight="1" x14ac:dyDescent="0.35">
      <c r="A27"/>
      <c r="B27" s="16" t="str">
        <f>B20</f>
        <v>Neenah Paper, Inc.</v>
      </c>
      <c r="G27" s="73">
        <f t="shared" si="1"/>
        <v>8.8742039999999989</v>
      </c>
      <c r="H27" s="73">
        <f t="shared" si="1"/>
        <v>8.5056268370607029</v>
      </c>
      <c r="I27" s="73">
        <f t="shared" si="1"/>
        <v>8.2117865515114126</v>
      </c>
    </row>
    <row r="28" spans="1:17" ht="15" customHeight="1" x14ac:dyDescent="0.35">
      <c r="A28"/>
      <c r="B28" s="16" t="str">
        <f>B21</f>
        <v>P H Glatfelter Co.</v>
      </c>
      <c r="G28" s="73">
        <f t="shared" si="1"/>
        <v>7.6715025371872061</v>
      </c>
      <c r="H28" s="73">
        <f t="shared" si="1"/>
        <v>7.169222713676592</v>
      </c>
      <c r="I28" s="73">
        <f t="shared" si="1"/>
        <v>6.5826026498193801</v>
      </c>
    </row>
    <row r="29" spans="1:17" ht="15" customHeight="1" x14ac:dyDescent="0.35">
      <c r="A29"/>
      <c r="B29" s="16" t="str">
        <f>B22</f>
        <v>Resolute Forest Products (RFP)</v>
      </c>
      <c r="G29" s="73">
        <f t="shared" si="1"/>
        <v>5.8453869346733667</v>
      </c>
      <c r="H29" s="73">
        <f t="shared" si="1"/>
        <v>4.7142127659574466</v>
      </c>
      <c r="I29" s="73">
        <f t="shared" si="1"/>
        <v>3.9669069753166415</v>
      </c>
    </row>
    <row r="30" spans="1:17" ht="15" customHeight="1" x14ac:dyDescent="0.35">
      <c r="A30"/>
    </row>
    <row r="31" spans="1:17" ht="15" customHeight="1" x14ac:dyDescent="0.35">
      <c r="A31" s="83" t="s">
        <v>74</v>
      </c>
      <c r="B31"/>
      <c r="C31"/>
      <c r="D31" s="78"/>
      <c r="E31" s="78" t="s">
        <v>73</v>
      </c>
      <c r="I31" s="77"/>
    </row>
    <row r="32" spans="1:17" ht="15" customHeight="1" x14ac:dyDescent="0.35">
      <c r="A32"/>
      <c r="B32"/>
      <c r="C32"/>
      <c r="D32" s="75"/>
      <c r="E32" s="75" t="s">
        <v>65</v>
      </c>
      <c r="G32" s="75"/>
      <c r="I32" s="75"/>
    </row>
    <row r="33" spans="1:8" ht="15" customHeight="1" x14ac:dyDescent="0.35">
      <c r="A33"/>
      <c r="B33" s="16" t="str">
        <f>B26</f>
        <v>Domtar Corp.</v>
      </c>
      <c r="D33" s="73"/>
      <c r="E33" s="73">
        <f>G26</f>
        <v>5.3042662889518413</v>
      </c>
    </row>
    <row r="34" spans="1:8" ht="15" customHeight="1" x14ac:dyDescent="0.35">
      <c r="A34"/>
      <c r="B34" s="16" t="str">
        <f>B27</f>
        <v>Neenah Paper, Inc.</v>
      </c>
      <c r="D34" s="73"/>
      <c r="E34" s="73">
        <f>G27</f>
        <v>8.8742039999999989</v>
      </c>
    </row>
    <row r="35" spans="1:8" ht="15" customHeight="1" x14ac:dyDescent="0.35">
      <c r="A35"/>
      <c r="B35" s="16" t="str">
        <f>B28</f>
        <v>P H Glatfelter Co.</v>
      </c>
      <c r="D35" s="73"/>
      <c r="E35" s="73">
        <f>G28</f>
        <v>7.6715025371872061</v>
      </c>
    </row>
    <row r="36" spans="1:8" ht="15" customHeight="1" x14ac:dyDescent="0.35">
      <c r="A36"/>
      <c r="B36" s="16" t="str">
        <f>B29</f>
        <v>Resolute Forest Products (RFP)</v>
      </c>
      <c r="D36" s="73"/>
      <c r="E36" s="73">
        <f>G29</f>
        <v>5.8453869346733667</v>
      </c>
    </row>
    <row r="37" spans="1:8" ht="15" customHeight="1" x14ac:dyDescent="0.35">
      <c r="A37"/>
      <c r="E37" s="73"/>
    </row>
    <row r="38" spans="1:8" ht="15" customHeight="1" x14ac:dyDescent="0.35">
      <c r="A38"/>
      <c r="B38" s="16" t="s">
        <v>83</v>
      </c>
      <c r="D38" s="73"/>
      <c r="E38" s="73">
        <f>MAX(E33:E35)</f>
        <v>8.8742039999999989</v>
      </c>
    </row>
    <row r="39" spans="1:8" ht="15" customHeight="1" x14ac:dyDescent="0.35">
      <c r="A39"/>
      <c r="B39" s="16" t="s">
        <v>84</v>
      </c>
      <c r="D39" s="73"/>
      <c r="E39" s="73">
        <f>MIN(E33:E35)</f>
        <v>5.3042662889518413</v>
      </c>
    </row>
    <row r="40" spans="1:8" ht="15" customHeight="1" x14ac:dyDescent="0.35">
      <c r="A40"/>
    </row>
    <row r="41" spans="1:8" ht="15" customHeight="1" x14ac:dyDescent="0.35">
      <c r="A41"/>
      <c r="E41" s="78" t="s">
        <v>157</v>
      </c>
      <c r="F41" s="78" t="s">
        <v>159</v>
      </c>
      <c r="G41" s="78" t="s">
        <v>160</v>
      </c>
      <c r="H41" s="78" t="s">
        <v>158</v>
      </c>
    </row>
    <row r="42" spans="1:8" ht="15" customHeight="1" x14ac:dyDescent="0.35">
      <c r="A42"/>
      <c r="B42" s="16" t="s">
        <v>85</v>
      </c>
      <c r="E42" s="73">
        <f>E36</f>
        <v>5.8453869346733667</v>
      </c>
      <c r="F42" s="73">
        <f>E35</f>
        <v>7.6715025371872061</v>
      </c>
      <c r="G42" s="73">
        <f>E34</f>
        <v>8.8742039999999989</v>
      </c>
      <c r="H42" s="73">
        <f>E33</f>
        <v>5.3042662889518413</v>
      </c>
    </row>
    <row r="43" spans="1:8" ht="15" customHeight="1" x14ac:dyDescent="0.35">
      <c r="A43"/>
      <c r="B43" s="96" t="s">
        <v>252</v>
      </c>
      <c r="C43" s="115"/>
    </row>
    <row r="44" spans="1:8" ht="15" customHeight="1" x14ac:dyDescent="0.35">
      <c r="A44"/>
      <c r="B44" s="16" t="s">
        <v>53</v>
      </c>
    </row>
    <row r="45" spans="1:8" ht="15" customHeight="1" x14ac:dyDescent="0.35">
      <c r="B45" s="16" t="s">
        <v>154</v>
      </c>
      <c r="E45">
        <f>H45</f>
        <v>4</v>
      </c>
      <c r="F45">
        <f>E45</f>
        <v>4</v>
      </c>
      <c r="G45">
        <f>F45</f>
        <v>4</v>
      </c>
      <c r="H45" s="65">
        <v>4</v>
      </c>
    </row>
    <row r="46" spans="1:8" ht="15" customHeight="1" x14ac:dyDescent="0.35">
      <c r="A46"/>
      <c r="B46" s="16" t="s">
        <v>155</v>
      </c>
      <c r="E46">
        <f>H46</f>
        <v>5</v>
      </c>
      <c r="F46">
        <f>E46</f>
        <v>5</v>
      </c>
      <c r="G46">
        <f>F46</f>
        <v>5</v>
      </c>
      <c r="H46" s="65">
        <v>5</v>
      </c>
    </row>
    <row r="47" spans="1:8" ht="15" customHeight="1" x14ac:dyDescent="0.35">
      <c r="A47"/>
      <c r="B47" s="16" t="s">
        <v>240</v>
      </c>
    </row>
    <row r="48" spans="1:8" ht="15" customHeight="1" x14ac:dyDescent="0.35">
      <c r="A48"/>
    </row>
    <row r="49" spans="1:8" ht="15" customHeight="1" x14ac:dyDescent="0.35">
      <c r="A49"/>
      <c r="B49" s="16" t="s">
        <v>161</v>
      </c>
      <c r="E49" s="67">
        <v>0.2</v>
      </c>
      <c r="F49" s="67">
        <v>0.2</v>
      </c>
      <c r="G49" s="67">
        <v>0.2</v>
      </c>
      <c r="H49" s="67">
        <v>0.2</v>
      </c>
    </row>
    <row r="50" spans="1:8" ht="15" customHeight="1" x14ac:dyDescent="0.35">
      <c r="A50"/>
      <c r="B50" s="16" t="s">
        <v>162</v>
      </c>
    </row>
    <row r="51" spans="1:8" ht="15" customHeight="1" x14ac:dyDescent="0.35">
      <c r="A51"/>
    </row>
    <row r="52" spans="1:8" ht="15" customHeight="1" x14ac:dyDescent="0.35">
      <c r="A52"/>
      <c r="B52" s="16" t="s">
        <v>60</v>
      </c>
    </row>
    <row r="53" spans="1:8" ht="15" customHeight="1" x14ac:dyDescent="0.35">
      <c r="A53"/>
      <c r="B53" s="16" t="s">
        <v>194</v>
      </c>
      <c r="E53" s="66" t="e">
        <f>E47/E52</f>
        <v>#DIV/0!</v>
      </c>
      <c r="F53" s="66" t="e">
        <f>F47/F52</f>
        <v>#DIV/0!</v>
      </c>
      <c r="G53" s="66" t="e">
        <f>G47/G52</f>
        <v>#DIV/0!</v>
      </c>
      <c r="H53" s="66" t="e">
        <f>H47/H52</f>
        <v>#DIV/0!</v>
      </c>
    </row>
    <row r="54" spans="1:8" ht="15" customHeight="1" x14ac:dyDescent="0.35">
      <c r="A54"/>
      <c r="B54" s="96" t="s">
        <v>193</v>
      </c>
      <c r="C54"/>
      <c r="E54" s="66" t="e">
        <f>E50/E52</f>
        <v>#DIV/0!</v>
      </c>
      <c r="F54" s="66" t="e">
        <f>F50/F52</f>
        <v>#DIV/0!</v>
      </c>
      <c r="G54" s="66" t="e">
        <f>G50/G52</f>
        <v>#DIV/0!</v>
      </c>
      <c r="H54" s="66" t="e">
        <f>H50/H52</f>
        <v>#DIV/0!</v>
      </c>
    </row>
  </sheetData>
  <sortState xmlns:xlrd2="http://schemas.microsoft.com/office/spreadsheetml/2017/richdata2" ref="B5:T11">
    <sortCondition descending="1" ref="G5:G11"/>
  </sortState>
  <pageMargins left="0.70866141732283472" right="0.70866141732283472" top="0.74803149606299213" bottom="0.74803149606299213" header="0.31496062992125984" footer="0.31496062992125984"/>
  <pageSetup paperSize="9" scale="56" orientation="landscape" verticalDpi="300" r:id="rId1"/>
  <headerFooter>
    <oddHeader xml:space="preserve">&amp;R&amp;10&amp;F 
&amp;A
</oddHeader>
    <oddFooter>&amp;L&amp;10© 2016&amp;C&amp;10Page &amp;P of &amp;N&amp;R&amp;G</oddFoot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46"/>
  <sheetViews>
    <sheetView zoomScaleNormal="100" workbookViewId="0"/>
  </sheetViews>
  <sheetFormatPr defaultColWidth="9.08984375" defaultRowHeight="15" customHeight="1" x14ac:dyDescent="0.35"/>
  <cols>
    <col min="1" max="1" width="1.453125" style="15" customWidth="1"/>
    <col min="2" max="2" width="41.6328125" style="16" customWidth="1"/>
    <col min="3" max="3" width="0" hidden="1" customWidth="1"/>
    <col min="4" max="4" width="11.81640625" hidden="1" customWidth="1"/>
    <col min="5" max="7" width="10.36328125" hidden="1" customWidth="1"/>
    <col min="8" max="18" width="10.36328125" customWidth="1"/>
  </cols>
  <sheetData>
    <row r="1" spans="1:18" s="50" customFormat="1" ht="45" customHeight="1" x14ac:dyDescent="0.65">
      <c r="A1" s="5" t="str">
        <f>Info!A1</f>
        <v>Distressed Debt Restructuring Analysis</v>
      </c>
      <c r="B1" s="10"/>
      <c r="C1" s="12"/>
      <c r="D1" s="12"/>
      <c r="E1" s="12"/>
      <c r="F1" s="12"/>
      <c r="G1" s="12"/>
      <c r="H1" s="12" t="s">
        <v>13</v>
      </c>
      <c r="I1" s="12"/>
      <c r="J1" s="12"/>
      <c r="K1" s="12"/>
      <c r="L1" s="12"/>
      <c r="M1" s="12"/>
      <c r="N1" s="12"/>
      <c r="O1" s="12"/>
      <c r="P1" s="12"/>
      <c r="Q1" s="12"/>
      <c r="R1" s="12"/>
    </row>
    <row r="2" spans="1:18" s="37" customFormat="1" ht="30" customHeight="1" x14ac:dyDescent="0.5">
      <c r="A2" s="14" t="str">
        <f>Info!N5</f>
        <v>Verso Corporation</v>
      </c>
      <c r="B2" s="7"/>
      <c r="C2" s="11"/>
      <c r="D2" s="11"/>
      <c r="E2" s="11"/>
      <c r="F2" s="11"/>
      <c r="G2" s="11"/>
      <c r="H2" s="11">
        <f>Info!N6</f>
        <v>42369</v>
      </c>
      <c r="I2" s="11"/>
      <c r="J2" s="11"/>
      <c r="K2" s="11"/>
      <c r="L2" s="11"/>
      <c r="M2" s="11"/>
      <c r="N2" s="11"/>
      <c r="O2" s="11"/>
      <c r="P2" s="11"/>
      <c r="Q2" s="11"/>
      <c r="R2" s="11"/>
    </row>
    <row r="3" spans="1:18" ht="15" customHeight="1" x14ac:dyDescent="0.35">
      <c r="A3"/>
      <c r="B3"/>
    </row>
    <row r="4" spans="1:18" ht="15" customHeight="1" x14ac:dyDescent="0.35">
      <c r="A4" s="83" t="s">
        <v>185</v>
      </c>
      <c r="B4"/>
    </row>
    <row r="5" spans="1:18" ht="15" customHeight="1" x14ac:dyDescent="0.35">
      <c r="A5"/>
      <c r="B5"/>
    </row>
    <row r="6" spans="1:18" ht="15" customHeight="1" x14ac:dyDescent="0.35">
      <c r="A6" s="83" t="s">
        <v>109</v>
      </c>
      <c r="B6"/>
      <c r="H6" s="75" t="s">
        <v>137</v>
      </c>
      <c r="I6" s="75" t="s">
        <v>139</v>
      </c>
      <c r="J6" s="75" t="s">
        <v>138</v>
      </c>
    </row>
    <row r="7" spans="1:18" ht="15" customHeight="1" x14ac:dyDescent="0.35">
      <c r="A7"/>
      <c r="B7"/>
      <c r="H7" s="75" t="s">
        <v>141</v>
      </c>
      <c r="I7" s="75" t="s">
        <v>140</v>
      </c>
      <c r="J7" s="75" t="s">
        <v>141</v>
      </c>
    </row>
    <row r="8" spans="1:18" ht="15" customHeight="1" x14ac:dyDescent="0.35">
      <c r="A8"/>
      <c r="B8" t="s">
        <v>42</v>
      </c>
      <c r="H8" s="65">
        <v>4</v>
      </c>
      <c r="I8" s="67">
        <v>1</v>
      </c>
      <c r="J8">
        <f>I8*H8</f>
        <v>4</v>
      </c>
    </row>
    <row r="9" spans="1:18" ht="15" customHeight="1" x14ac:dyDescent="0.35">
      <c r="A9"/>
      <c r="B9" t="s">
        <v>112</v>
      </c>
      <c r="H9" s="65">
        <v>226</v>
      </c>
      <c r="I9" s="67">
        <v>0.75</v>
      </c>
      <c r="J9">
        <f>I9*H9</f>
        <v>169.5</v>
      </c>
    </row>
    <row r="10" spans="1:18" ht="15" customHeight="1" x14ac:dyDescent="0.35">
      <c r="A10"/>
      <c r="B10"/>
      <c r="H10" s="65"/>
    </row>
    <row r="11" spans="1:18" ht="15" customHeight="1" x14ac:dyDescent="0.35">
      <c r="A11"/>
      <c r="B11" t="s">
        <v>113</v>
      </c>
      <c r="H11">
        <f>SUM(H12:H15)</f>
        <v>484</v>
      </c>
      <c r="J11">
        <f>SUM(J12:J15)</f>
        <v>276.05</v>
      </c>
    </row>
    <row r="12" spans="1:18" ht="15" customHeight="1" x14ac:dyDescent="0.35">
      <c r="A12"/>
      <c r="B12" s="95" t="s">
        <v>132</v>
      </c>
      <c r="H12" s="65">
        <v>91</v>
      </c>
      <c r="I12" s="67">
        <v>0.75</v>
      </c>
      <c r="J12">
        <f>I12*H12</f>
        <v>68.25</v>
      </c>
    </row>
    <row r="13" spans="1:18" ht="15" customHeight="1" x14ac:dyDescent="0.35">
      <c r="A13"/>
      <c r="B13" s="95" t="s">
        <v>133</v>
      </c>
      <c r="H13" s="65">
        <v>58</v>
      </c>
      <c r="I13" s="67">
        <v>0</v>
      </c>
      <c r="J13">
        <f>I13*H13</f>
        <v>0</v>
      </c>
    </row>
    <row r="14" spans="1:18" ht="15" customHeight="1" x14ac:dyDescent="0.35">
      <c r="A14"/>
      <c r="B14" s="95" t="s">
        <v>134</v>
      </c>
      <c r="H14" s="65">
        <v>256</v>
      </c>
      <c r="I14" s="67">
        <v>0.75</v>
      </c>
      <c r="J14">
        <f>I14*H14</f>
        <v>192</v>
      </c>
    </row>
    <row r="15" spans="1:18" ht="15" customHeight="1" x14ac:dyDescent="0.35">
      <c r="A15"/>
      <c r="B15" s="95" t="s">
        <v>135</v>
      </c>
      <c r="H15" s="65">
        <v>79</v>
      </c>
      <c r="I15" s="67">
        <v>0.2</v>
      </c>
      <c r="J15">
        <f>I15*H15</f>
        <v>15.8</v>
      </c>
    </row>
    <row r="16" spans="1:18" ht="15" customHeight="1" x14ac:dyDescent="0.35">
      <c r="A16"/>
      <c r="B16"/>
    </row>
    <row r="17" spans="1:10" ht="15" customHeight="1" x14ac:dyDescent="0.35">
      <c r="A17"/>
      <c r="B17" t="s">
        <v>118</v>
      </c>
      <c r="H17" s="65">
        <v>5</v>
      </c>
      <c r="I17" s="67">
        <v>1</v>
      </c>
      <c r="J17">
        <f>I17*H17</f>
        <v>5</v>
      </c>
    </row>
    <row r="18" spans="1:10" ht="15" customHeight="1" x14ac:dyDescent="0.35">
      <c r="A18"/>
      <c r="B18" t="s">
        <v>114</v>
      </c>
      <c r="H18" s="65">
        <v>32</v>
      </c>
      <c r="I18" s="67">
        <v>0</v>
      </c>
      <c r="J18">
        <f>I18*H18</f>
        <v>0</v>
      </c>
    </row>
    <row r="19" spans="1:10" ht="15" customHeight="1" x14ac:dyDescent="0.35">
      <c r="A19"/>
      <c r="B19"/>
      <c r="H19" s="65"/>
    </row>
    <row r="20" spans="1:10" ht="15" customHeight="1" x14ac:dyDescent="0.35">
      <c r="A20"/>
      <c r="B20" t="s">
        <v>115</v>
      </c>
      <c r="H20">
        <f>SUM(H17:H18,H11,H8:H9)</f>
        <v>751</v>
      </c>
      <c r="J20">
        <f>SUM(J17:J18,J11,J8:J9)</f>
        <v>454.55</v>
      </c>
    </row>
    <row r="21" spans="1:10" ht="15" customHeight="1" x14ac:dyDescent="0.35">
      <c r="A21"/>
      <c r="B21"/>
    </row>
    <row r="22" spans="1:10" ht="15" customHeight="1" x14ac:dyDescent="0.35">
      <c r="A22"/>
      <c r="B22" t="s">
        <v>116</v>
      </c>
      <c r="H22">
        <f>H27+H28</f>
        <v>1857</v>
      </c>
      <c r="J22">
        <f>J27+J28</f>
        <v>899.75</v>
      </c>
    </row>
    <row r="23" spans="1:10" ht="15" customHeight="1" x14ac:dyDescent="0.35">
      <c r="A23"/>
      <c r="B23" s="95" t="s">
        <v>121</v>
      </c>
      <c r="H23" s="65">
        <v>107</v>
      </c>
      <c r="I23" s="67">
        <v>0.75</v>
      </c>
      <c r="J23">
        <f>I23*H23</f>
        <v>80.25</v>
      </c>
    </row>
    <row r="24" spans="1:10" ht="15" customHeight="1" x14ac:dyDescent="0.35">
      <c r="A24"/>
      <c r="B24" s="95" t="s">
        <v>122</v>
      </c>
      <c r="H24" s="65">
        <v>327</v>
      </c>
      <c r="I24" s="67">
        <v>0.75</v>
      </c>
      <c r="J24">
        <f>I24*H24</f>
        <v>245.25</v>
      </c>
    </row>
    <row r="25" spans="1:10" ht="15" customHeight="1" x14ac:dyDescent="0.35">
      <c r="A25"/>
      <c r="B25" s="95" t="s">
        <v>123</v>
      </c>
      <c r="H25" s="65">
        <v>2267</v>
      </c>
      <c r="I25" s="67">
        <v>0.25</v>
      </c>
      <c r="J25">
        <f>I25*H25</f>
        <v>566.75</v>
      </c>
    </row>
    <row r="26" spans="1:10" ht="15" customHeight="1" x14ac:dyDescent="0.35">
      <c r="A26"/>
      <c r="B26" s="95" t="s">
        <v>124</v>
      </c>
      <c r="H26" s="65">
        <v>30</v>
      </c>
      <c r="I26" s="67">
        <v>0.25</v>
      </c>
      <c r="J26">
        <f>I26*H26</f>
        <v>7.5</v>
      </c>
    </row>
    <row r="27" spans="1:10" ht="15" customHeight="1" x14ac:dyDescent="0.35">
      <c r="A27"/>
      <c r="B27" s="95" t="s">
        <v>125</v>
      </c>
      <c r="H27">
        <f>SUM(H23:H26)</f>
        <v>2731</v>
      </c>
      <c r="J27">
        <f>SUM(J23:J26)</f>
        <v>899.75</v>
      </c>
    </row>
    <row r="28" spans="1:10" ht="15" customHeight="1" x14ac:dyDescent="0.35">
      <c r="A28"/>
      <c r="B28" s="95" t="s">
        <v>126</v>
      </c>
      <c r="H28" s="65">
        <v>-874</v>
      </c>
      <c r="J28" s="65">
        <v>0</v>
      </c>
    </row>
    <row r="29" spans="1:10" ht="15" customHeight="1" x14ac:dyDescent="0.35">
      <c r="A29"/>
      <c r="B29"/>
    </row>
    <row r="30" spans="1:10" ht="15" customHeight="1" x14ac:dyDescent="0.35">
      <c r="A30"/>
      <c r="B30" t="s">
        <v>117</v>
      </c>
      <c r="H30">
        <f>SUM(H31:H36)</f>
        <v>102</v>
      </c>
      <c r="J30">
        <f>SUM(J31:J36)</f>
        <v>5.5</v>
      </c>
    </row>
    <row r="31" spans="1:10" ht="15" customHeight="1" x14ac:dyDescent="0.35">
      <c r="A31"/>
      <c r="B31" s="95" t="s">
        <v>127</v>
      </c>
      <c r="H31" s="65">
        <v>28</v>
      </c>
      <c r="I31" s="69">
        <v>0</v>
      </c>
      <c r="J31">
        <f t="shared" ref="J31:J36" si="0">I31*H31</f>
        <v>0</v>
      </c>
    </row>
    <row r="32" spans="1:10" ht="15" customHeight="1" x14ac:dyDescent="0.35">
      <c r="A32"/>
      <c r="B32" s="95" t="s">
        <v>128</v>
      </c>
      <c r="H32" s="65">
        <v>10</v>
      </c>
      <c r="I32" s="69">
        <v>0.25</v>
      </c>
      <c r="J32">
        <f t="shared" si="0"/>
        <v>2.5</v>
      </c>
    </row>
    <row r="33" spans="1:10" ht="15" customHeight="1" x14ac:dyDescent="0.35">
      <c r="A33"/>
      <c r="B33" s="95" t="s">
        <v>129</v>
      </c>
      <c r="H33" s="65">
        <v>34</v>
      </c>
      <c r="I33" s="69">
        <v>0</v>
      </c>
      <c r="J33">
        <f t="shared" si="0"/>
        <v>0</v>
      </c>
    </row>
    <row r="34" spans="1:10" ht="15" customHeight="1" x14ac:dyDescent="0.35">
      <c r="A34"/>
      <c r="B34" s="95" t="s">
        <v>130</v>
      </c>
      <c r="H34" s="65">
        <v>6</v>
      </c>
      <c r="I34" s="69">
        <v>0</v>
      </c>
      <c r="J34">
        <f t="shared" si="0"/>
        <v>0</v>
      </c>
    </row>
    <row r="35" spans="1:10" ht="15" customHeight="1" x14ac:dyDescent="0.35">
      <c r="A35"/>
      <c r="B35" s="95" t="s">
        <v>131</v>
      </c>
      <c r="H35" s="65">
        <v>3</v>
      </c>
      <c r="I35" s="67">
        <v>1</v>
      </c>
      <c r="J35">
        <f t="shared" si="0"/>
        <v>3</v>
      </c>
    </row>
    <row r="36" spans="1:10" ht="15" customHeight="1" x14ac:dyDescent="0.35">
      <c r="A36"/>
      <c r="B36" s="95" t="s">
        <v>79</v>
      </c>
      <c r="H36" s="65">
        <v>21</v>
      </c>
      <c r="I36" s="69">
        <v>0</v>
      </c>
      <c r="J36">
        <f t="shared" si="0"/>
        <v>0</v>
      </c>
    </row>
    <row r="37" spans="1:10" ht="15" customHeight="1" x14ac:dyDescent="0.35">
      <c r="A37"/>
      <c r="B37" s="95"/>
      <c r="H37" s="65"/>
    </row>
    <row r="38" spans="1:10" ht="15" customHeight="1" x14ac:dyDescent="0.35">
      <c r="A38"/>
      <c r="B38" s="95" t="s">
        <v>136</v>
      </c>
      <c r="H38">
        <f>H30+H22+H20</f>
        <v>2710</v>
      </c>
      <c r="J38">
        <f>J30+J22+J20</f>
        <v>1359.8</v>
      </c>
    </row>
    <row r="39" spans="1:10" ht="15" customHeight="1" x14ac:dyDescent="0.35">
      <c r="A39"/>
      <c r="B39" s="95"/>
      <c r="H39" s="65"/>
    </row>
    <row r="40" spans="1:10" ht="15" customHeight="1" x14ac:dyDescent="0.35">
      <c r="A40"/>
      <c r="B40" t="s">
        <v>119</v>
      </c>
      <c r="H40" s="65">
        <v>113</v>
      </c>
      <c r="I40" s="67">
        <v>1</v>
      </c>
      <c r="J40">
        <f>I40*H40</f>
        <v>113</v>
      </c>
    </row>
    <row r="41" spans="1:10" ht="15" customHeight="1" x14ac:dyDescent="0.35">
      <c r="A41"/>
      <c r="B41" t="s">
        <v>120</v>
      </c>
      <c r="H41" s="65">
        <v>267</v>
      </c>
      <c r="I41" s="67">
        <v>1</v>
      </c>
      <c r="J41">
        <f>I41*H41</f>
        <v>267</v>
      </c>
    </row>
    <row r="42" spans="1:10" ht="15" customHeight="1" x14ac:dyDescent="0.35">
      <c r="A42"/>
      <c r="B42" s="95" t="s">
        <v>142</v>
      </c>
      <c r="H42">
        <f>H38-SUM(H40:H41)</f>
        <v>2330</v>
      </c>
      <c r="I42" s="65"/>
      <c r="J42">
        <f>J38-SUM(J40:J41)</f>
        <v>979.8</v>
      </c>
    </row>
    <row r="43" spans="1:10" ht="15" customHeight="1" x14ac:dyDescent="0.35">
      <c r="A43"/>
      <c r="B43"/>
      <c r="H43" s="65"/>
      <c r="I43" s="65"/>
    </row>
    <row r="44" spans="1:10" ht="15" customHeight="1" x14ac:dyDescent="0.35">
      <c r="A44"/>
      <c r="B44" t="s">
        <v>255</v>
      </c>
      <c r="H44" s="65"/>
      <c r="I44" s="65"/>
      <c r="J44">
        <f>J42</f>
        <v>979.8</v>
      </c>
    </row>
    <row r="45" spans="1:10" ht="15" customHeight="1" x14ac:dyDescent="0.35">
      <c r="A45"/>
      <c r="B45" t="s">
        <v>163</v>
      </c>
      <c r="H45" s="65"/>
      <c r="J45" s="70">
        <v>120</v>
      </c>
    </row>
    <row r="46" spans="1:10" ht="15" customHeight="1" x14ac:dyDescent="0.35">
      <c r="A46"/>
      <c r="B46" t="s">
        <v>165</v>
      </c>
      <c r="J46">
        <f>J42-J45</f>
        <v>859.8</v>
      </c>
    </row>
  </sheetData>
  <pageMargins left="0.70866141732283472" right="0.70866141732283472" top="0.74803149606299213" bottom="0.74803149606299213" header="0.31496062992125984" footer="0.31496062992125984"/>
  <pageSetup paperSize="9" scale="98" orientation="portrait" r:id="rId1"/>
  <headerFooter>
    <oddHeader xml:space="preserve">&amp;R&amp;10&amp;F 
&amp;A
</oddHeader>
    <oddFooter>&amp;L&amp;10© 2016&amp;C&amp;10Page &amp;P of &amp;N&amp;R&amp;G</oddFoot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33"/>
  <sheetViews>
    <sheetView zoomScaleNormal="100" workbookViewId="0"/>
  </sheetViews>
  <sheetFormatPr defaultColWidth="9.08984375" defaultRowHeight="15" customHeight="1" x14ac:dyDescent="0.35"/>
  <cols>
    <col min="1" max="1" width="1.453125" style="15" customWidth="1"/>
    <col min="2" max="2" width="55.36328125" style="16" customWidth="1"/>
    <col min="3" max="3" width="20.81640625" customWidth="1"/>
    <col min="4" max="4" width="14.36328125" bestFit="1" customWidth="1"/>
    <col min="5" max="5" width="10.36328125" customWidth="1"/>
    <col min="6" max="6" width="12.08984375" customWidth="1"/>
    <col min="7" max="7" width="13.08984375" customWidth="1"/>
    <col min="8" max="8" width="24" customWidth="1"/>
    <col min="9" max="9" width="18.54296875" customWidth="1"/>
    <col min="10" max="11" width="14.36328125" customWidth="1"/>
    <col min="12" max="12" width="11" customWidth="1"/>
    <col min="13" max="16" width="10.36328125" customWidth="1"/>
  </cols>
  <sheetData>
    <row r="1" spans="1:16" s="50" customFormat="1" ht="45" customHeight="1" x14ac:dyDescent="0.65">
      <c r="A1" s="5" t="str">
        <f>Info!A1</f>
        <v>Distressed Debt Restructuring Analysis</v>
      </c>
      <c r="B1" s="10"/>
      <c r="C1" s="12"/>
      <c r="D1" s="12"/>
      <c r="E1" s="12"/>
      <c r="F1" s="12"/>
      <c r="G1" s="12"/>
      <c r="H1" s="12"/>
      <c r="I1" s="12"/>
      <c r="J1" s="12"/>
      <c r="K1" s="12"/>
      <c r="L1" s="12"/>
      <c r="M1" s="12"/>
      <c r="N1" s="12"/>
      <c r="O1" s="12"/>
      <c r="P1" s="12"/>
    </row>
    <row r="2" spans="1:16" s="37" customFormat="1" ht="30" customHeight="1" x14ac:dyDescent="0.5">
      <c r="A2" s="14" t="str">
        <f>Info!N5</f>
        <v>Verso Corporation</v>
      </c>
      <c r="B2" s="7"/>
      <c r="C2" s="11"/>
      <c r="D2" s="11"/>
      <c r="E2" s="11"/>
      <c r="F2" s="11"/>
      <c r="G2" s="11"/>
      <c r="H2" s="11"/>
      <c r="I2" s="11"/>
      <c r="J2" s="11"/>
      <c r="K2" s="11"/>
      <c r="L2" s="11"/>
      <c r="M2" s="11"/>
      <c r="N2" s="11"/>
      <c r="O2" s="11"/>
      <c r="P2" s="11"/>
    </row>
    <row r="3" spans="1:16" ht="15" customHeight="1" x14ac:dyDescent="0.35">
      <c r="B3"/>
    </row>
    <row r="4" spans="1:16" ht="15" customHeight="1" x14ac:dyDescent="0.35">
      <c r="A4" s="83" t="s">
        <v>187</v>
      </c>
      <c r="B4"/>
    </row>
    <row r="5" spans="1:16" ht="15" customHeight="1" x14ac:dyDescent="0.35">
      <c r="A5" s="83"/>
      <c r="B5"/>
      <c r="E5" s="75" t="s">
        <v>211</v>
      </c>
    </row>
    <row r="6" spans="1:16" ht="15" customHeight="1" x14ac:dyDescent="0.35">
      <c r="A6"/>
      <c r="B6" s="16" t="s">
        <v>241</v>
      </c>
      <c r="D6" s="75" t="s">
        <v>173</v>
      </c>
      <c r="E6" s="75" t="s">
        <v>210</v>
      </c>
    </row>
    <row r="7" spans="1:16" ht="15" customHeight="1" x14ac:dyDescent="0.35">
      <c r="A7"/>
      <c r="B7" s="16" t="s">
        <v>143</v>
      </c>
      <c r="E7" s="73"/>
    </row>
    <row r="8" spans="1:16" ht="15" customHeight="1" x14ac:dyDescent="0.35">
      <c r="A8"/>
      <c r="B8" s="16" t="s">
        <v>209</v>
      </c>
      <c r="E8" s="73"/>
    </row>
    <row r="9" spans="1:16" ht="15" customHeight="1" x14ac:dyDescent="0.35">
      <c r="A9"/>
    </row>
    <row r="10" spans="1:16" ht="15" customHeight="1" x14ac:dyDescent="0.35">
      <c r="A10"/>
      <c r="E10" s="75" t="s">
        <v>211</v>
      </c>
    </row>
    <row r="11" spans="1:16" ht="15" customHeight="1" x14ac:dyDescent="0.35">
      <c r="A11"/>
      <c r="B11" s="16" t="s">
        <v>174</v>
      </c>
      <c r="C11" s="75" t="s">
        <v>172</v>
      </c>
      <c r="D11" s="75" t="s">
        <v>173</v>
      </c>
      <c r="E11" s="75" t="s">
        <v>210</v>
      </c>
    </row>
    <row r="12" spans="1:16" ht="15" customHeight="1" x14ac:dyDescent="0.35">
      <c r="A12"/>
      <c r="B12" s="16" t="s">
        <v>170</v>
      </c>
      <c r="C12" s="69">
        <v>0.7</v>
      </c>
      <c r="E12" s="73">
        <f>D12/Comps!O9</f>
        <v>0</v>
      </c>
    </row>
    <row r="13" spans="1:16" ht="15" customHeight="1" x14ac:dyDescent="0.35">
      <c r="A13"/>
      <c r="B13" s="16" t="s">
        <v>171</v>
      </c>
      <c r="C13" s="67">
        <f>1-C12</f>
        <v>0.30000000000000004</v>
      </c>
    </row>
    <row r="14" spans="1:16" ht="15" customHeight="1" x14ac:dyDescent="0.35">
      <c r="A14" s="83"/>
      <c r="B14"/>
    </row>
    <row r="15" spans="1:16" ht="15" customHeight="1" x14ac:dyDescent="0.35">
      <c r="A15" s="83"/>
      <c r="B15"/>
    </row>
    <row r="16" spans="1:16" ht="15" customHeight="1" x14ac:dyDescent="0.35">
      <c r="A16" s="83"/>
      <c r="B16" s="96" t="s">
        <v>239</v>
      </c>
    </row>
    <row r="17" spans="1:12" ht="15" customHeight="1" x14ac:dyDescent="0.35">
      <c r="A17" s="83"/>
      <c r="B17" s="96" t="s">
        <v>242</v>
      </c>
    </row>
    <row r="18" spans="1:12" ht="15" customHeight="1" x14ac:dyDescent="0.35">
      <c r="A18" s="83"/>
      <c r="B18" s="96" t="s">
        <v>247</v>
      </c>
    </row>
    <row r="19" spans="1:12" ht="15" customHeight="1" x14ac:dyDescent="0.35">
      <c r="A19" s="83"/>
      <c r="B19" s="96"/>
    </row>
    <row r="20" spans="1:12" ht="15" customHeight="1" x14ac:dyDescent="0.35">
      <c r="A20" s="83"/>
      <c r="B20"/>
    </row>
    <row r="21" spans="1:12" ht="15" customHeight="1" x14ac:dyDescent="0.35">
      <c r="B21"/>
      <c r="C21" s="97">
        <v>42369</v>
      </c>
      <c r="D21" s="97">
        <v>42369</v>
      </c>
      <c r="E21" s="97">
        <v>42369</v>
      </c>
      <c r="F21" s="78" t="s">
        <v>184</v>
      </c>
      <c r="G21" s="77"/>
      <c r="H21" s="75" t="s">
        <v>168</v>
      </c>
      <c r="I21" s="75" t="s">
        <v>180</v>
      </c>
      <c r="J21" s="75" t="s">
        <v>223</v>
      </c>
      <c r="K21" s="75" t="s">
        <v>225</v>
      </c>
      <c r="L21" s="75" t="s">
        <v>177</v>
      </c>
    </row>
    <row r="22" spans="1:12" ht="15" customHeight="1" x14ac:dyDescent="0.35">
      <c r="A22"/>
      <c r="B22"/>
      <c r="C22" s="75" t="s">
        <v>168</v>
      </c>
      <c r="D22" s="75" t="s">
        <v>169</v>
      </c>
      <c r="E22" s="75" t="s">
        <v>111</v>
      </c>
      <c r="F22" s="75" t="s">
        <v>175</v>
      </c>
      <c r="G22" s="75" t="s">
        <v>176</v>
      </c>
      <c r="H22" s="75" t="s">
        <v>237</v>
      </c>
      <c r="I22" s="75" t="s">
        <v>238</v>
      </c>
      <c r="J22" s="75" t="s">
        <v>224</v>
      </c>
      <c r="K22" s="75" t="s">
        <v>224</v>
      </c>
    </row>
    <row r="23" spans="1:12" ht="15" customHeight="1" x14ac:dyDescent="0.35">
      <c r="A23"/>
      <c r="B23" s="16" t="s">
        <v>110</v>
      </c>
      <c r="C23" s="99" t="s">
        <v>78</v>
      </c>
      <c r="D23" s="99" t="s">
        <v>78</v>
      </c>
      <c r="E23" s="99" t="s">
        <v>78</v>
      </c>
      <c r="F23" s="70">
        <v>400</v>
      </c>
      <c r="G23" s="70">
        <v>0</v>
      </c>
      <c r="H23" s="111">
        <f>42395+365*1.5</f>
        <v>42942.5</v>
      </c>
      <c r="I23" s="104">
        <v>0.1</v>
      </c>
      <c r="J23" s="66" t="e">
        <f>F23/D12</f>
        <v>#DIV/0!</v>
      </c>
      <c r="K23" s="98" t="s">
        <v>78</v>
      </c>
      <c r="L23" t="s">
        <v>244</v>
      </c>
    </row>
    <row r="24" spans="1:12" ht="15" customHeight="1" x14ac:dyDescent="0.35">
      <c r="A24"/>
      <c r="C24" s="99"/>
      <c r="D24" s="99"/>
      <c r="E24" s="99"/>
      <c r="F24" s="112"/>
      <c r="G24" s="98"/>
      <c r="H24" s="98"/>
      <c r="I24" s="98"/>
      <c r="J24" s="98"/>
      <c r="K24" s="98"/>
    </row>
    <row r="25" spans="1:12" ht="15" customHeight="1" x14ac:dyDescent="0.35">
      <c r="A25"/>
      <c r="B25" s="16" t="s">
        <v>221</v>
      </c>
      <c r="C25" s="99" t="s">
        <v>226</v>
      </c>
      <c r="D25" s="109" t="s">
        <v>215</v>
      </c>
      <c r="E25" s="117">
        <v>349</v>
      </c>
      <c r="H25" s="113" t="s">
        <v>235</v>
      </c>
      <c r="I25" s="101">
        <v>0.05</v>
      </c>
      <c r="J25" s="66" t="e">
        <f>F25/$D$12</f>
        <v>#DIV/0!</v>
      </c>
      <c r="K25" s="66" t="e">
        <f>G25/$D$13</f>
        <v>#DIV/0!</v>
      </c>
      <c r="L25" t="s">
        <v>179</v>
      </c>
    </row>
    <row r="26" spans="1:12" ht="15" customHeight="1" x14ac:dyDescent="0.35">
      <c r="A26"/>
      <c r="B26" s="96" t="s">
        <v>249</v>
      </c>
      <c r="C26" s="99" t="s">
        <v>227</v>
      </c>
      <c r="D26" s="109" t="s">
        <v>216</v>
      </c>
      <c r="E26" s="117">
        <v>1783</v>
      </c>
      <c r="H26" s="113" t="s">
        <v>230</v>
      </c>
      <c r="I26" s="101" t="s">
        <v>236</v>
      </c>
      <c r="J26" s="66" t="e">
        <f>F26/$D$12</f>
        <v>#DIV/0!</v>
      </c>
      <c r="K26" s="66" t="e">
        <f>G26/$D$13</f>
        <v>#DIV/0!</v>
      </c>
      <c r="L26" t="s">
        <v>243</v>
      </c>
    </row>
    <row r="27" spans="1:12" ht="15" customHeight="1" x14ac:dyDescent="0.35">
      <c r="A27"/>
      <c r="B27" s="16" t="s">
        <v>231</v>
      </c>
      <c r="C27" s="100"/>
      <c r="D27" s="94"/>
      <c r="E27" s="118"/>
      <c r="H27" s="88"/>
    </row>
    <row r="28" spans="1:12" ht="15" customHeight="1" x14ac:dyDescent="0.35">
      <c r="A28"/>
      <c r="C28" s="100"/>
      <c r="D28" s="94"/>
    </row>
    <row r="29" spans="1:12" ht="15" customHeight="1" x14ac:dyDescent="0.35">
      <c r="A29"/>
      <c r="B29" s="16" t="s">
        <v>222</v>
      </c>
      <c r="C29" s="99" t="s">
        <v>228</v>
      </c>
      <c r="D29" s="109" t="s">
        <v>217</v>
      </c>
      <c r="E29" s="65">
        <v>636</v>
      </c>
      <c r="F29" s="70">
        <v>0</v>
      </c>
      <c r="G29" s="70">
        <v>0</v>
      </c>
      <c r="H29" s="113" t="s">
        <v>78</v>
      </c>
      <c r="I29" s="113" t="s">
        <v>78</v>
      </c>
      <c r="J29" s="66">
        <f>F29/E29</f>
        <v>0</v>
      </c>
      <c r="K29" s="98" t="s">
        <v>78</v>
      </c>
      <c r="L29" t="s">
        <v>219</v>
      </c>
    </row>
    <row r="30" spans="1:12" ht="15" customHeight="1" x14ac:dyDescent="0.35">
      <c r="A30"/>
      <c r="B30" s="16" t="s">
        <v>178</v>
      </c>
      <c r="C30" s="99" t="s">
        <v>229</v>
      </c>
      <c r="D30" s="110" t="s">
        <v>218</v>
      </c>
      <c r="E30" s="65">
        <v>129</v>
      </c>
      <c r="F30" s="70">
        <v>0</v>
      </c>
      <c r="G30" s="70">
        <v>0</v>
      </c>
      <c r="H30" s="113" t="s">
        <v>78</v>
      </c>
      <c r="I30" s="113" t="s">
        <v>78</v>
      </c>
      <c r="J30" s="66">
        <f>F30/E30</f>
        <v>0</v>
      </c>
      <c r="K30" s="98" t="s">
        <v>78</v>
      </c>
    </row>
    <row r="31" spans="1:12" ht="15" customHeight="1" x14ac:dyDescent="0.35">
      <c r="A31"/>
      <c r="B31" s="16" t="s">
        <v>60</v>
      </c>
      <c r="C31" s="99"/>
      <c r="D31" s="110"/>
      <c r="H31" s="98"/>
      <c r="I31" s="98"/>
      <c r="J31" s="66"/>
      <c r="K31" s="98"/>
    </row>
    <row r="32" spans="1:12" ht="15" customHeight="1" x14ac:dyDescent="0.35">
      <c r="A32"/>
      <c r="C32" s="99"/>
      <c r="D32" s="110"/>
      <c r="H32" s="98"/>
      <c r="I32" s="98"/>
      <c r="J32" s="66"/>
      <c r="K32" s="98"/>
    </row>
    <row r="33" spans="1:11" ht="15" customHeight="1" x14ac:dyDescent="0.35">
      <c r="A33"/>
      <c r="B33" s="16" t="s">
        <v>171</v>
      </c>
      <c r="E33" s="65">
        <v>-1183</v>
      </c>
      <c r="F33" s="70">
        <v>0</v>
      </c>
      <c r="G33" s="70">
        <v>0</v>
      </c>
      <c r="H33" s="113" t="s">
        <v>78</v>
      </c>
      <c r="I33" s="113" t="s">
        <v>78</v>
      </c>
      <c r="J33" s="66">
        <f>F33/E33</f>
        <v>0</v>
      </c>
      <c r="K33" s="98" t="s">
        <v>78</v>
      </c>
    </row>
  </sheetData>
  <pageMargins left="0.70866141732283472" right="0.70866141732283472" top="0.74803149606299213" bottom="0.74803149606299213" header="0.31496062992125984" footer="0.31496062992125984"/>
  <pageSetup paperSize="9" scale="52" orientation="landscape" r:id="rId1"/>
  <headerFooter>
    <oddHeader xml:space="preserve">&amp;R&amp;10&amp;F 
&amp;A
</oddHeader>
    <oddFooter>&amp;L&amp;10© 2016&amp;C&amp;10Page &amp;P of &amp;N&amp;R&amp;G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21"/>
  <sheetViews>
    <sheetView zoomScaleNormal="100" workbookViewId="0"/>
  </sheetViews>
  <sheetFormatPr defaultColWidth="9.08984375" defaultRowHeight="15" customHeight="1" x14ac:dyDescent="0.35"/>
  <cols>
    <col min="1" max="1" width="1.453125" style="15" customWidth="1"/>
    <col min="2" max="2" width="34.08984375" style="16" customWidth="1"/>
    <col min="3" max="3" width="20.36328125" customWidth="1"/>
    <col min="4" max="5" width="14.81640625" bestFit="1" customWidth="1"/>
    <col min="6" max="11" width="10.36328125" customWidth="1"/>
    <col min="12" max="12" width="11" customWidth="1"/>
    <col min="13" max="16" width="10.36328125" customWidth="1"/>
  </cols>
  <sheetData>
    <row r="1" spans="1:16" s="50" customFormat="1" ht="45" customHeight="1" x14ac:dyDescent="0.65">
      <c r="A1" s="5" t="str">
        <f>Info!A1</f>
        <v>Distressed Debt Restructuring Analysis</v>
      </c>
      <c r="B1" s="10"/>
      <c r="C1" s="12"/>
      <c r="D1" s="12"/>
      <c r="E1" s="12"/>
      <c r="F1" s="12"/>
      <c r="G1" s="12"/>
      <c r="H1" s="12"/>
      <c r="I1" s="12"/>
      <c r="J1" s="12"/>
      <c r="K1" s="12"/>
      <c r="L1" s="12"/>
      <c r="M1" s="12"/>
      <c r="N1" s="12"/>
      <c r="O1" s="12"/>
      <c r="P1" s="12"/>
    </row>
    <row r="2" spans="1:16" s="37" customFormat="1" ht="30" customHeight="1" x14ac:dyDescent="0.5">
      <c r="A2" s="14" t="str">
        <f>Info!N5</f>
        <v>Verso Corporation</v>
      </c>
      <c r="B2" s="7"/>
      <c r="C2" s="11"/>
      <c r="D2" s="11"/>
      <c r="E2" s="11"/>
      <c r="F2" s="11"/>
      <c r="G2" s="11"/>
      <c r="H2" s="11"/>
      <c r="I2" s="11"/>
      <c r="J2" s="11"/>
      <c r="K2" s="11"/>
      <c r="L2" s="11"/>
      <c r="M2" s="11"/>
      <c r="N2" s="11"/>
      <c r="O2" s="11"/>
      <c r="P2" s="11"/>
    </row>
    <row r="3" spans="1:16" ht="15" customHeight="1" x14ac:dyDescent="0.35">
      <c r="A3"/>
      <c r="B3"/>
    </row>
    <row r="4" spans="1:16" ht="15" customHeight="1" x14ac:dyDescent="0.35">
      <c r="A4" s="83" t="s">
        <v>220</v>
      </c>
      <c r="B4"/>
    </row>
    <row r="5" spans="1:16" ht="15" customHeight="1" x14ac:dyDescent="0.35">
      <c r="A5" s="83"/>
      <c r="B5"/>
      <c r="G5" s="75" t="s">
        <v>211</v>
      </c>
    </row>
    <row r="6" spans="1:16" ht="15.5" x14ac:dyDescent="0.35">
      <c r="A6" s="83"/>
      <c r="B6" s="16" t="s">
        <v>181</v>
      </c>
      <c r="F6" s="75" t="s">
        <v>173</v>
      </c>
      <c r="G6" s="75" t="s">
        <v>210</v>
      </c>
      <c r="H6" s="32"/>
      <c r="I6" s="32"/>
    </row>
    <row r="7" spans="1:16" ht="15" customHeight="1" x14ac:dyDescent="0.35">
      <c r="A7" s="83"/>
      <c r="B7" s="16" t="s">
        <v>143</v>
      </c>
      <c r="F7">
        <v>2897</v>
      </c>
      <c r="G7" s="73">
        <f>F7/Comps!$O$9</f>
        <v>13.927884615384615</v>
      </c>
    </row>
    <row r="8" spans="1:16" ht="15" customHeight="1" x14ac:dyDescent="0.35">
      <c r="A8" s="83"/>
      <c r="B8" s="16" t="s">
        <v>165</v>
      </c>
      <c r="F8">
        <f>'Liquidation value'!J46</f>
        <v>859.8</v>
      </c>
      <c r="G8" s="116" t="s">
        <v>254</v>
      </c>
    </row>
    <row r="9" spans="1:16" ht="15" customHeight="1" x14ac:dyDescent="0.35">
      <c r="A9" s="83"/>
      <c r="B9" s="16" t="s">
        <v>253</v>
      </c>
      <c r="F9">
        <v>614.04541644926076</v>
      </c>
      <c r="G9" s="73">
        <f>'CF debt capacity'!H65</f>
        <v>0</v>
      </c>
    </row>
    <row r="10" spans="1:16" ht="15" customHeight="1" x14ac:dyDescent="0.35">
      <c r="A10" s="83"/>
      <c r="B10"/>
    </row>
    <row r="11" spans="1:16" ht="15" customHeight="1" x14ac:dyDescent="0.35">
      <c r="B11"/>
      <c r="C11" s="97">
        <v>42369</v>
      </c>
      <c r="D11" s="97">
        <v>42369</v>
      </c>
      <c r="E11" s="97">
        <v>42369</v>
      </c>
      <c r="F11" s="103" t="s">
        <v>182</v>
      </c>
      <c r="G11" s="103"/>
    </row>
    <row r="12" spans="1:16" ht="15" customHeight="1" x14ac:dyDescent="0.35">
      <c r="A12"/>
      <c r="B12"/>
      <c r="C12" s="75" t="s">
        <v>168</v>
      </c>
      <c r="D12" s="75" t="s">
        <v>169</v>
      </c>
      <c r="E12" s="75" t="s">
        <v>111</v>
      </c>
      <c r="F12" s="102" t="s">
        <v>173</v>
      </c>
      <c r="G12" s="102" t="s">
        <v>183</v>
      </c>
    </row>
    <row r="13" spans="1:16" ht="15" customHeight="1" x14ac:dyDescent="0.35">
      <c r="A13"/>
      <c r="B13" s="16" t="s">
        <v>221</v>
      </c>
      <c r="C13" s="100" t="str">
        <f>'Debt restructuring'!C25</f>
        <v xml:space="preserve"> May 2017 - Feb 2019</v>
      </c>
      <c r="D13" s="100" t="str">
        <f>'Debt restructuring'!D25</f>
        <v>3.71% - 4.36%</v>
      </c>
      <c r="E13" s="65">
        <f>'Debt restructuring'!E25</f>
        <v>349</v>
      </c>
      <c r="F13">
        <f>F8*E13/SUM(E13:E14)</f>
        <v>140.74587242026266</v>
      </c>
      <c r="G13" s="66">
        <f>F13/E13</f>
        <v>0.40328330206378987</v>
      </c>
    </row>
    <row r="14" spans="1:16" ht="15" customHeight="1" x14ac:dyDescent="0.35">
      <c r="A14"/>
      <c r="B14" s="96" t="s">
        <v>249</v>
      </c>
      <c r="C14" s="100" t="str">
        <f>'Debt restructuring'!C26</f>
        <v xml:space="preserve"> Jan 2019 - Feb 2021</v>
      </c>
      <c r="D14" s="100" t="str">
        <f>'Debt restructuring'!D26</f>
        <v>9.50% - 11.75%</v>
      </c>
      <c r="E14" s="65">
        <f>'Debt restructuring'!E26</f>
        <v>1783</v>
      </c>
      <c r="F14">
        <f>F8*E14/SUM(E13:E14)</f>
        <v>719.05412757973727</v>
      </c>
      <c r="G14" s="66">
        <f>F14/E14</f>
        <v>0.40328330206378982</v>
      </c>
    </row>
    <row r="15" spans="1:16" ht="15" customHeight="1" x14ac:dyDescent="0.35">
      <c r="A15"/>
      <c r="B15" s="16" t="str">
        <f>'Debt restructuring'!B29</f>
        <v>1.5 - 2nd priority notes</v>
      </c>
      <c r="C15" s="100" t="str">
        <f>'Debt restructuring'!C29</f>
        <v xml:space="preserve"> Jan 2019 - Aug 2020</v>
      </c>
      <c r="D15" s="100" t="str">
        <f>'Debt restructuring'!D29</f>
        <v>8.75% - 13.00%</v>
      </c>
      <c r="E15" s="65">
        <f>'Debt restructuring'!E29</f>
        <v>636</v>
      </c>
      <c r="F15" s="65">
        <v>0</v>
      </c>
      <c r="G15" s="66">
        <f t="shared" ref="G15:G16" si="0">F15/E15</f>
        <v>0</v>
      </c>
    </row>
    <row r="16" spans="1:16" ht="15" customHeight="1" x14ac:dyDescent="0.35">
      <c r="A16"/>
      <c r="B16" s="16" t="str">
        <f>'Debt restructuring'!B30</f>
        <v>Subordinated debt</v>
      </c>
      <c r="C16" s="100" t="str">
        <f>'Debt restructuring'!C30</f>
        <v xml:space="preserve"> Aug 2016 - Aug 2020</v>
      </c>
      <c r="D16" s="100" t="str">
        <f>'Debt restructuring'!D30</f>
        <v>11.38 -16.0%</v>
      </c>
      <c r="E16" s="65">
        <f>'Debt restructuring'!E30</f>
        <v>129</v>
      </c>
      <c r="F16" s="65">
        <v>0</v>
      </c>
      <c r="G16" s="66">
        <f t="shared" si="0"/>
        <v>0</v>
      </c>
    </row>
    <row r="17" spans="1:7" ht="15" customHeight="1" x14ac:dyDescent="0.35">
      <c r="A17"/>
      <c r="B17" s="16" t="s">
        <v>60</v>
      </c>
      <c r="C17" s="100"/>
      <c r="D17" s="100"/>
    </row>
    <row r="18" spans="1:7" ht="15" customHeight="1" x14ac:dyDescent="0.35">
      <c r="A18"/>
    </row>
    <row r="19" spans="1:7" ht="15" customHeight="1" x14ac:dyDescent="0.35">
      <c r="A19"/>
      <c r="B19" s="16" t="s">
        <v>171</v>
      </c>
      <c r="E19" s="65">
        <v>-1183</v>
      </c>
      <c r="F19" s="70">
        <v>0</v>
      </c>
      <c r="G19" s="66">
        <f t="shared" ref="G19" si="1">F19/E19</f>
        <v>0</v>
      </c>
    </row>
    <row r="21" spans="1:7" ht="15" customHeight="1" x14ac:dyDescent="0.35">
      <c r="B21"/>
    </row>
  </sheetData>
  <pageMargins left="0.70866141732283472" right="0.70866141732283472" top="0.74803149606299213" bottom="0.74803149606299213" header="0.31496062992125984" footer="0.31496062992125984"/>
  <pageSetup paperSize="9" orientation="landscape" r:id="rId1"/>
  <headerFooter>
    <oddHeader xml:space="preserve">&amp;R&amp;10&amp;F 
&amp;A
</oddHeader>
    <oddFooter>&amp;L&amp;10© 2016&amp;C&amp;10Page &amp;P of &amp;N&amp;R&amp;G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94"/>
  <sheetViews>
    <sheetView zoomScaleNormal="100" workbookViewId="0"/>
  </sheetViews>
  <sheetFormatPr defaultColWidth="9.08984375" defaultRowHeight="15" customHeight="1" x14ac:dyDescent="0.35"/>
  <cols>
    <col min="1" max="1" width="1.453125" style="15" customWidth="1"/>
    <col min="2" max="2" width="10.08984375" style="16" customWidth="1"/>
    <col min="3" max="3" width="40.36328125" customWidth="1"/>
    <col min="4" max="6" width="11.453125" customWidth="1"/>
    <col min="7" max="7" width="13.453125" bestFit="1" customWidth="1"/>
    <col min="8" max="9" width="11.453125" customWidth="1"/>
    <col min="10" max="10" width="9.81640625" bestFit="1" customWidth="1"/>
  </cols>
  <sheetData>
    <row r="1" spans="1:21" s="50" customFormat="1" ht="45" customHeight="1" x14ac:dyDescent="0.65">
      <c r="A1" s="5" t="str">
        <f>Info!A1</f>
        <v>Distressed Debt Restructuring Analysis</v>
      </c>
      <c r="B1" s="10"/>
      <c r="C1" s="12"/>
      <c r="D1" s="12"/>
      <c r="E1" s="12"/>
      <c r="F1" s="12"/>
      <c r="G1" s="12"/>
      <c r="H1" s="12"/>
      <c r="I1" s="12"/>
      <c r="J1" s="12"/>
      <c r="K1" s="12"/>
      <c r="L1" s="12"/>
      <c r="M1" s="12"/>
      <c r="N1" s="12"/>
      <c r="O1" s="12"/>
      <c r="P1" s="12"/>
      <c r="Q1" s="12"/>
      <c r="R1" s="12"/>
      <c r="S1" s="12"/>
      <c r="T1" s="12"/>
      <c r="U1" s="12"/>
    </row>
    <row r="2" spans="1:21" s="37" customFormat="1" ht="30" customHeight="1" x14ac:dyDescent="0.5">
      <c r="A2" s="14" t="str">
        <f>Info!N5</f>
        <v>Verso Corporation</v>
      </c>
      <c r="B2" s="7"/>
      <c r="C2" s="11"/>
      <c r="D2" s="11"/>
      <c r="E2" s="11"/>
      <c r="F2" s="11"/>
      <c r="G2" s="11"/>
      <c r="H2" s="11"/>
      <c r="I2" s="11"/>
      <c r="J2" s="11"/>
      <c r="K2" s="11"/>
      <c r="L2" s="11"/>
      <c r="M2" s="11"/>
      <c r="N2" s="11"/>
      <c r="O2" s="11"/>
      <c r="P2" s="11"/>
      <c r="Q2" s="11"/>
      <c r="R2" s="11"/>
      <c r="S2" s="11"/>
      <c r="T2" s="11"/>
      <c r="U2" s="11"/>
    </row>
    <row r="3" spans="1:21" ht="15" customHeight="1" x14ac:dyDescent="0.35">
      <c r="A3"/>
      <c r="B3"/>
      <c r="C3" s="71"/>
      <c r="D3" s="71"/>
      <c r="E3" s="81"/>
      <c r="F3" s="81"/>
      <c r="G3" s="81"/>
      <c r="H3" s="84"/>
    </row>
    <row r="4" spans="1:21" ht="15" customHeight="1" x14ac:dyDescent="0.35">
      <c r="A4" s="83" t="s">
        <v>86</v>
      </c>
      <c r="B4" s="74"/>
      <c r="C4" s="82"/>
      <c r="D4" s="82"/>
      <c r="E4" s="81"/>
      <c r="F4" s="81"/>
      <c r="G4" s="81"/>
      <c r="H4" s="81"/>
      <c r="I4" s="75"/>
      <c r="J4" s="75"/>
    </row>
    <row r="5" spans="1:21" ht="15" customHeight="1" x14ac:dyDescent="0.35">
      <c r="A5"/>
      <c r="B5" s="16" t="s">
        <v>245</v>
      </c>
      <c r="D5" s="86"/>
      <c r="E5" s="71"/>
      <c r="F5" s="71"/>
      <c r="G5" s="66"/>
      <c r="I5" s="87"/>
    </row>
    <row r="6" spans="1:21" ht="15" customHeight="1" x14ac:dyDescent="0.35">
      <c r="A6"/>
      <c r="B6"/>
      <c r="D6" s="86"/>
      <c r="E6" s="71"/>
      <c r="F6" s="71"/>
      <c r="G6" s="66"/>
      <c r="I6" s="87"/>
    </row>
    <row r="7" spans="1:21" ht="15" customHeight="1" x14ac:dyDescent="0.35">
      <c r="A7"/>
      <c r="B7"/>
      <c r="C7" s="16" t="s">
        <v>256</v>
      </c>
      <c r="D7" s="86"/>
      <c r="E7" s="71"/>
      <c r="F7" s="71"/>
      <c r="G7" s="66"/>
      <c r="I7" s="87"/>
    </row>
    <row r="8" spans="1:21" ht="15" customHeight="1" x14ac:dyDescent="0.35">
      <c r="A8"/>
      <c r="B8"/>
      <c r="C8" s="71" t="s">
        <v>87</v>
      </c>
      <c r="E8" s="71"/>
      <c r="F8" s="71"/>
      <c r="G8" s="66"/>
      <c r="I8" s="87"/>
    </row>
    <row r="9" spans="1:21" ht="15" customHeight="1" x14ac:dyDescent="0.35">
      <c r="A9"/>
      <c r="B9"/>
      <c r="C9" s="71" t="s">
        <v>88</v>
      </c>
      <c r="E9" s="71"/>
      <c r="F9" s="71"/>
      <c r="G9" s="66"/>
      <c r="I9" s="87"/>
    </row>
    <row r="10" spans="1:21" ht="15" customHeight="1" x14ac:dyDescent="0.35">
      <c r="A10"/>
      <c r="B10"/>
      <c r="C10" s="71" t="s">
        <v>89</v>
      </c>
      <c r="E10" s="71"/>
      <c r="F10" s="71"/>
      <c r="I10" s="87"/>
    </row>
    <row r="11" spans="1:21" ht="15" customHeight="1" x14ac:dyDescent="0.35">
      <c r="A11"/>
      <c r="B11"/>
      <c r="C11" s="71" t="s">
        <v>90</v>
      </c>
      <c r="E11" s="71"/>
      <c r="F11" s="71"/>
      <c r="I11" s="87"/>
    </row>
    <row r="12" spans="1:21" ht="15" customHeight="1" x14ac:dyDescent="0.35">
      <c r="A12"/>
      <c r="B12"/>
      <c r="C12" s="71" t="s">
        <v>91</v>
      </c>
      <c r="E12" s="71"/>
      <c r="F12" s="71"/>
      <c r="I12" s="87"/>
    </row>
    <row r="13" spans="1:21" ht="15" customHeight="1" x14ac:dyDescent="0.35">
      <c r="A13"/>
      <c r="B13"/>
      <c r="C13" s="71" t="s">
        <v>92</v>
      </c>
      <c r="E13" s="71"/>
      <c r="F13" s="71"/>
      <c r="I13" s="87"/>
    </row>
    <row r="14" spans="1:21" ht="15" customHeight="1" x14ac:dyDescent="0.35">
      <c r="A14"/>
      <c r="B14"/>
      <c r="C14" s="71" t="s">
        <v>93</v>
      </c>
      <c r="E14" s="71"/>
      <c r="F14" s="71"/>
      <c r="I14" s="87"/>
    </row>
    <row r="15" spans="1:21" ht="15" customHeight="1" x14ac:dyDescent="0.35">
      <c r="A15"/>
      <c r="B15"/>
      <c r="C15" s="71" t="s">
        <v>94</v>
      </c>
      <c r="E15" s="71"/>
      <c r="F15" s="71"/>
      <c r="I15" s="87"/>
    </row>
    <row r="16" spans="1:21" ht="15" customHeight="1" x14ac:dyDescent="0.35">
      <c r="A16"/>
      <c r="B16"/>
      <c r="E16" s="71"/>
      <c r="F16" s="71"/>
      <c r="I16" s="87"/>
    </row>
    <row r="17" spans="1:9" ht="15" customHeight="1" x14ac:dyDescent="0.35">
      <c r="A17" s="83" t="s">
        <v>95</v>
      </c>
      <c r="B17"/>
      <c r="I17" s="87"/>
    </row>
    <row r="18" spans="1:9" ht="15" customHeight="1" x14ac:dyDescent="0.35">
      <c r="A18"/>
      <c r="B18" s="16" t="s">
        <v>197</v>
      </c>
      <c r="D18" s="86"/>
      <c r="E18" s="71"/>
      <c r="F18" s="71"/>
      <c r="I18" s="87"/>
    </row>
    <row r="19" spans="1:9" ht="15" customHeight="1" x14ac:dyDescent="0.35">
      <c r="A19"/>
      <c r="B19"/>
      <c r="D19" s="86"/>
      <c r="E19" s="71"/>
      <c r="F19" s="71"/>
      <c r="I19" s="87"/>
    </row>
    <row r="20" spans="1:9" ht="15" customHeight="1" x14ac:dyDescent="0.35">
      <c r="A20"/>
      <c r="B20"/>
      <c r="C20" s="16" t="s">
        <v>246</v>
      </c>
      <c r="D20" s="86"/>
      <c r="E20" s="71"/>
      <c r="F20" s="71"/>
      <c r="I20" s="87"/>
    </row>
    <row r="21" spans="1:9" ht="15" customHeight="1" x14ac:dyDescent="0.35">
      <c r="A21"/>
      <c r="B21"/>
      <c r="C21" s="71" t="s">
        <v>87</v>
      </c>
      <c r="D21" t="s">
        <v>198</v>
      </c>
      <c r="G21" s="66"/>
      <c r="I21" s="87"/>
    </row>
    <row r="22" spans="1:9" ht="15" customHeight="1" x14ac:dyDescent="0.35">
      <c r="A22"/>
      <c r="B22"/>
      <c r="C22" s="71" t="s">
        <v>88</v>
      </c>
      <c r="D22" s="71" t="s">
        <v>199</v>
      </c>
      <c r="E22" s="71"/>
      <c r="F22" s="71"/>
      <c r="G22" s="66"/>
      <c r="I22" s="87"/>
    </row>
    <row r="23" spans="1:9" ht="15" customHeight="1" x14ac:dyDescent="0.35">
      <c r="A23"/>
      <c r="B23"/>
      <c r="E23" s="71" t="s">
        <v>200</v>
      </c>
      <c r="F23" s="71"/>
      <c r="G23" s="66"/>
      <c r="I23" s="87"/>
    </row>
    <row r="24" spans="1:9" ht="15" customHeight="1" x14ac:dyDescent="0.35">
      <c r="A24"/>
      <c r="B24"/>
      <c r="E24" s="71" t="s">
        <v>201</v>
      </c>
      <c r="F24" s="71"/>
      <c r="G24" s="66"/>
      <c r="I24" s="87"/>
    </row>
    <row r="25" spans="1:9" ht="15" customHeight="1" x14ac:dyDescent="0.35">
      <c r="A25"/>
      <c r="B25"/>
      <c r="C25" s="71" t="s">
        <v>89</v>
      </c>
      <c r="D25" s="71" t="s">
        <v>202</v>
      </c>
      <c r="E25" s="71"/>
      <c r="F25" s="71"/>
      <c r="G25" s="66"/>
      <c r="I25" s="87"/>
    </row>
    <row r="26" spans="1:9" ht="15" customHeight="1" x14ac:dyDescent="0.35">
      <c r="A26"/>
      <c r="B26"/>
      <c r="C26" s="71" t="s">
        <v>90</v>
      </c>
      <c r="D26" s="71" t="s">
        <v>203</v>
      </c>
      <c r="E26" s="71"/>
      <c r="F26" s="71"/>
      <c r="G26" s="66"/>
      <c r="I26" s="87"/>
    </row>
    <row r="27" spans="1:9" ht="15" customHeight="1" x14ac:dyDescent="0.35">
      <c r="A27"/>
      <c r="B27"/>
      <c r="C27" s="71"/>
      <c r="D27" s="71"/>
      <c r="E27" s="71"/>
      <c r="F27" s="71"/>
      <c r="G27" s="66"/>
      <c r="I27" s="87"/>
    </row>
    <row r="28" spans="1:9" ht="15" customHeight="1" x14ac:dyDescent="0.35">
      <c r="A28" s="83" t="s">
        <v>96</v>
      </c>
      <c r="B28"/>
      <c r="D28" s="86"/>
      <c r="E28" s="71"/>
      <c r="F28" s="71"/>
      <c r="G28" s="66"/>
      <c r="I28" s="87"/>
    </row>
    <row r="29" spans="1:9" ht="15" customHeight="1" x14ac:dyDescent="0.35">
      <c r="A29"/>
      <c r="B29" s="16" t="s">
        <v>204</v>
      </c>
      <c r="D29" s="86"/>
      <c r="E29" s="71"/>
      <c r="F29" s="71"/>
      <c r="G29" s="66"/>
      <c r="I29" s="87"/>
    </row>
    <row r="30" spans="1:9" ht="15" customHeight="1" x14ac:dyDescent="0.35">
      <c r="A30"/>
      <c r="B30"/>
      <c r="D30" s="86"/>
      <c r="E30" s="71"/>
      <c r="F30" s="71"/>
      <c r="G30" s="66"/>
      <c r="I30" s="87"/>
    </row>
    <row r="31" spans="1:9" ht="15" customHeight="1" x14ac:dyDescent="0.35">
      <c r="A31"/>
      <c r="B31"/>
      <c r="C31" s="16" t="s">
        <v>256</v>
      </c>
      <c r="E31" s="71"/>
      <c r="F31" s="71"/>
      <c r="G31" s="66"/>
      <c r="I31" s="87"/>
    </row>
    <row r="32" spans="1:9" ht="15" customHeight="1" x14ac:dyDescent="0.35">
      <c r="A32"/>
      <c r="B32"/>
      <c r="C32" s="71" t="s">
        <v>87</v>
      </c>
      <c r="D32" s="86"/>
      <c r="E32" s="71"/>
      <c r="F32" s="71"/>
      <c r="G32" s="66"/>
      <c r="I32" s="87"/>
    </row>
    <row r="33" spans="1:9" ht="15" customHeight="1" x14ac:dyDescent="0.35">
      <c r="A33"/>
      <c r="B33"/>
      <c r="C33" s="71" t="s">
        <v>88</v>
      </c>
      <c r="D33" s="86"/>
      <c r="E33" s="71"/>
      <c r="F33" s="71"/>
      <c r="G33" s="66"/>
      <c r="I33" s="87"/>
    </row>
    <row r="34" spans="1:9" ht="15" customHeight="1" x14ac:dyDescent="0.35">
      <c r="A34"/>
      <c r="B34"/>
      <c r="C34" s="71" t="s">
        <v>89</v>
      </c>
      <c r="D34" s="86"/>
      <c r="E34" s="71"/>
      <c r="F34" s="71"/>
      <c r="G34" s="66"/>
      <c r="I34" s="87"/>
    </row>
    <row r="35" spans="1:9" ht="15" customHeight="1" x14ac:dyDescent="0.35">
      <c r="A35"/>
      <c r="B35"/>
      <c r="C35" s="71" t="s">
        <v>90</v>
      </c>
      <c r="D35" s="86"/>
      <c r="E35" s="71"/>
      <c r="F35" s="71"/>
      <c r="G35" s="66"/>
      <c r="I35" s="87"/>
    </row>
    <row r="36" spans="1:9" ht="15" customHeight="1" x14ac:dyDescent="0.35">
      <c r="A36"/>
      <c r="B36"/>
      <c r="C36" s="71" t="s">
        <v>91</v>
      </c>
      <c r="D36" s="86"/>
      <c r="E36" s="71"/>
      <c r="F36" s="71"/>
      <c r="G36" s="66"/>
      <c r="I36" s="87"/>
    </row>
    <row r="37" spans="1:9" ht="15" customHeight="1" x14ac:dyDescent="0.35">
      <c r="A37"/>
      <c r="B37"/>
      <c r="C37" s="71" t="s">
        <v>92</v>
      </c>
      <c r="D37" s="86"/>
      <c r="E37" s="71"/>
      <c r="F37" s="71"/>
      <c r="G37" s="66"/>
      <c r="I37" s="87"/>
    </row>
    <row r="38" spans="1:9" ht="15" customHeight="1" x14ac:dyDescent="0.35">
      <c r="A38"/>
      <c r="B38"/>
      <c r="C38" s="71" t="s">
        <v>93</v>
      </c>
      <c r="D38" s="86"/>
      <c r="E38" s="71"/>
      <c r="F38" s="71"/>
      <c r="G38" s="66"/>
      <c r="I38" s="87"/>
    </row>
    <row r="39" spans="1:9" ht="15" customHeight="1" x14ac:dyDescent="0.35">
      <c r="A39"/>
      <c r="B39"/>
      <c r="C39" s="71" t="s">
        <v>94</v>
      </c>
      <c r="D39" s="86"/>
    </row>
    <row r="40" spans="1:9" ht="15" customHeight="1" x14ac:dyDescent="0.35">
      <c r="A40"/>
      <c r="B40"/>
      <c r="C40" s="71"/>
    </row>
    <row r="41" spans="1:9" ht="15" customHeight="1" x14ac:dyDescent="0.35">
      <c r="A41" s="83" t="s">
        <v>166</v>
      </c>
      <c r="B41"/>
    </row>
    <row r="42" spans="1:9" ht="15" customHeight="1" x14ac:dyDescent="0.35">
      <c r="A42"/>
      <c r="B42" s="16" t="s">
        <v>205</v>
      </c>
    </row>
    <row r="43" spans="1:9" ht="15" customHeight="1" x14ac:dyDescent="0.35">
      <c r="A43"/>
      <c r="C43" s="16" t="s">
        <v>257</v>
      </c>
    </row>
    <row r="44" spans="1:9" ht="15" customHeight="1" x14ac:dyDescent="0.35">
      <c r="A44"/>
      <c r="B44"/>
      <c r="C44" s="71" t="s">
        <v>87</v>
      </c>
      <c r="E44" s="75"/>
    </row>
    <row r="45" spans="1:9" ht="15" customHeight="1" x14ac:dyDescent="0.35">
      <c r="A45"/>
      <c r="B45"/>
      <c r="C45" s="71" t="s">
        <v>88</v>
      </c>
      <c r="E45" s="80"/>
    </row>
    <row r="46" spans="1:9" ht="15" customHeight="1" x14ac:dyDescent="0.35">
      <c r="A46"/>
      <c r="B46"/>
      <c r="C46" s="71" t="s">
        <v>89</v>
      </c>
      <c r="E46" s="71"/>
    </row>
    <row r="47" spans="1:9" ht="15" customHeight="1" x14ac:dyDescent="0.35">
      <c r="A47"/>
      <c r="B47"/>
      <c r="C47" s="71" t="s">
        <v>90</v>
      </c>
    </row>
    <row r="48" spans="1:9" ht="15" customHeight="1" x14ac:dyDescent="0.35">
      <c r="A48"/>
      <c r="B48"/>
      <c r="C48" s="71" t="s">
        <v>91</v>
      </c>
    </row>
    <row r="49" spans="1:5" ht="15" customHeight="1" x14ac:dyDescent="0.35">
      <c r="A49"/>
      <c r="B49"/>
      <c r="C49" s="71" t="s">
        <v>92</v>
      </c>
    </row>
    <row r="50" spans="1:5" ht="15" customHeight="1" x14ac:dyDescent="0.35">
      <c r="A50"/>
      <c r="B50"/>
      <c r="C50" s="71"/>
    </row>
    <row r="51" spans="1:5" ht="15" customHeight="1" x14ac:dyDescent="0.35">
      <c r="A51" s="83" t="s">
        <v>167</v>
      </c>
      <c r="B51"/>
      <c r="C51" s="71"/>
    </row>
    <row r="52" spans="1:5" ht="15" customHeight="1" x14ac:dyDescent="0.35">
      <c r="A52"/>
      <c r="B52" s="16" t="s">
        <v>206</v>
      </c>
      <c r="C52" s="16"/>
    </row>
    <row r="53" spans="1:5" ht="15" customHeight="1" x14ac:dyDescent="0.35">
      <c r="A53"/>
      <c r="C53" s="16" t="s">
        <v>207</v>
      </c>
      <c r="D53">
        <f>'CF debt capacity'!H64</f>
        <v>0</v>
      </c>
    </row>
    <row r="54" spans="1:5" ht="15" customHeight="1" x14ac:dyDescent="0.35">
      <c r="A54"/>
      <c r="C54" s="16" t="s">
        <v>208</v>
      </c>
      <c r="D54" s="73">
        <f>'CF debt capacity'!H65</f>
        <v>0</v>
      </c>
    </row>
    <row r="55" spans="1:5" ht="15" customHeight="1" x14ac:dyDescent="0.35">
      <c r="A55"/>
      <c r="C55" s="16"/>
      <c r="D55" s="73"/>
    </row>
    <row r="56" spans="1:5" ht="15" customHeight="1" x14ac:dyDescent="0.35">
      <c r="A56"/>
      <c r="B56" s="16" t="s">
        <v>212</v>
      </c>
      <c r="C56" s="16"/>
      <c r="D56" s="73"/>
    </row>
    <row r="57" spans="1:5" ht="15" customHeight="1" x14ac:dyDescent="0.35">
      <c r="A57"/>
      <c r="B57"/>
      <c r="C57" s="71"/>
    </row>
    <row r="58" spans="1:5" ht="15" customHeight="1" x14ac:dyDescent="0.35">
      <c r="A58" s="83" t="s">
        <v>186</v>
      </c>
      <c r="B58"/>
    </row>
    <row r="59" spans="1:5" ht="15" customHeight="1" x14ac:dyDescent="0.35">
      <c r="A59" s="16"/>
      <c r="B59" s="16" t="s">
        <v>213</v>
      </c>
      <c r="C59" s="16"/>
    </row>
    <row r="60" spans="1:5" ht="15" customHeight="1" x14ac:dyDescent="0.35">
      <c r="A60" s="16"/>
      <c r="C60" s="16"/>
      <c r="D60" s="75" t="s">
        <v>81</v>
      </c>
      <c r="E60" s="75" t="s">
        <v>82</v>
      </c>
    </row>
    <row r="61" spans="1:5" ht="15" customHeight="1" x14ac:dyDescent="0.35">
      <c r="A61" s="16"/>
      <c r="C61" s="16" t="str">
        <f>Comps!B47</f>
        <v>Enterprise value plus non core assets</v>
      </c>
      <c r="D61" s="80">
        <f>Comps!E44</f>
        <v>0</v>
      </c>
      <c r="E61" s="80">
        <f>Comps!H47</f>
        <v>0</v>
      </c>
    </row>
    <row r="62" spans="1:5" ht="15" customHeight="1" x14ac:dyDescent="0.35">
      <c r="A62" s="16"/>
      <c r="C62" s="16" t="str">
        <f>Comps!B50</f>
        <v>Fire sale price</v>
      </c>
      <c r="D62" s="71">
        <f>Comps!E50</f>
        <v>0</v>
      </c>
      <c r="E62" s="71">
        <f>Comps!H50</f>
        <v>0</v>
      </c>
    </row>
    <row r="63" spans="1:5" ht="15" customHeight="1" x14ac:dyDescent="0.35">
      <c r="A63"/>
      <c r="B63"/>
      <c r="D63" s="71"/>
      <c r="E63" s="71"/>
    </row>
    <row r="64" spans="1:5" ht="15" customHeight="1" x14ac:dyDescent="0.35">
      <c r="A64" s="83" t="s">
        <v>185</v>
      </c>
      <c r="B64"/>
    </row>
    <row r="65" spans="1:4" ht="15" customHeight="1" x14ac:dyDescent="0.35">
      <c r="A65"/>
      <c r="B65" s="16" t="s">
        <v>214</v>
      </c>
      <c r="C65" s="16"/>
    </row>
    <row r="66" spans="1:4" ht="15" customHeight="1" x14ac:dyDescent="0.35">
      <c r="A66"/>
      <c r="C66" s="16" t="s">
        <v>164</v>
      </c>
      <c r="D66">
        <f>'Liquidation value'!J44</f>
        <v>979.8</v>
      </c>
    </row>
    <row r="67" spans="1:4" ht="15" customHeight="1" x14ac:dyDescent="0.35">
      <c r="A67"/>
      <c r="C67" s="16" t="s">
        <v>165</v>
      </c>
      <c r="D67">
        <f>'Liquidation value'!J46</f>
        <v>859.8</v>
      </c>
    </row>
    <row r="68" spans="1:4" ht="15" customHeight="1" x14ac:dyDescent="0.35">
      <c r="A68"/>
      <c r="B68"/>
    </row>
    <row r="69" spans="1:4" ht="15" customHeight="1" x14ac:dyDescent="0.35">
      <c r="A69" s="83" t="s">
        <v>187</v>
      </c>
      <c r="B69"/>
    </row>
    <row r="70" spans="1:4" ht="15" customHeight="1" x14ac:dyDescent="0.35">
      <c r="A70" s="83"/>
      <c r="B70"/>
    </row>
    <row r="71" spans="1:4" ht="15" customHeight="1" x14ac:dyDescent="0.35">
      <c r="A71" s="83"/>
      <c r="B71"/>
      <c r="C71" s="16" t="s">
        <v>234</v>
      </c>
    </row>
    <row r="72" spans="1:4" ht="15" customHeight="1" x14ac:dyDescent="0.35">
      <c r="A72" s="83"/>
      <c r="B72"/>
      <c r="C72" s="16" t="s">
        <v>233</v>
      </c>
    </row>
    <row r="73" spans="1:4" ht="15" customHeight="1" x14ac:dyDescent="0.35">
      <c r="A73" s="83"/>
      <c r="B73"/>
      <c r="C73" s="16"/>
    </row>
    <row r="74" spans="1:4" ht="15" customHeight="1" x14ac:dyDescent="0.35">
      <c r="A74" s="83"/>
      <c r="B74"/>
      <c r="C74" s="16" t="s">
        <v>234</v>
      </c>
    </row>
    <row r="75" spans="1:4" ht="15" customHeight="1" x14ac:dyDescent="0.35">
      <c r="A75" s="83"/>
      <c r="B75"/>
      <c r="C75" s="16" t="s">
        <v>233</v>
      </c>
    </row>
    <row r="76" spans="1:4" ht="15" customHeight="1" x14ac:dyDescent="0.35">
      <c r="A76" s="83"/>
      <c r="B76"/>
      <c r="C76" s="16"/>
    </row>
    <row r="77" spans="1:4" ht="15" customHeight="1" x14ac:dyDescent="0.35">
      <c r="A77" s="83"/>
      <c r="B77"/>
      <c r="C77" s="16" t="s">
        <v>234</v>
      </c>
    </row>
    <row r="78" spans="1:4" ht="15" customHeight="1" x14ac:dyDescent="0.35">
      <c r="A78" s="83"/>
      <c r="B78"/>
      <c r="C78" s="16" t="s">
        <v>233</v>
      </c>
    </row>
    <row r="79" spans="1:4" ht="15" customHeight="1" x14ac:dyDescent="0.35">
      <c r="A79" s="83"/>
      <c r="B79"/>
    </row>
    <row r="80" spans="1:4" ht="15" customHeight="1" x14ac:dyDescent="0.35">
      <c r="A80" s="83"/>
      <c r="B80"/>
      <c r="C80" s="16" t="s">
        <v>234</v>
      </c>
    </row>
    <row r="81" spans="1:5" ht="15" customHeight="1" x14ac:dyDescent="0.35">
      <c r="A81" s="83"/>
      <c r="B81"/>
      <c r="C81" s="16" t="s">
        <v>233</v>
      </c>
    </row>
    <row r="82" spans="1:5" ht="15" customHeight="1" x14ac:dyDescent="0.35">
      <c r="A82" s="83"/>
      <c r="B82"/>
      <c r="C82" s="16"/>
    </row>
    <row r="83" spans="1:5" ht="15" customHeight="1" x14ac:dyDescent="0.35">
      <c r="A83" s="83"/>
      <c r="B83"/>
      <c r="C83" s="16"/>
    </row>
    <row r="84" spans="1:5" ht="15" customHeight="1" x14ac:dyDescent="0.35">
      <c r="A84" s="83"/>
      <c r="B84"/>
      <c r="C84" s="16" t="s">
        <v>171</v>
      </c>
    </row>
    <row r="85" spans="1:5" ht="15" customHeight="1" x14ac:dyDescent="0.35">
      <c r="A85"/>
      <c r="B85"/>
    </row>
    <row r="86" spans="1:5" ht="15" customHeight="1" x14ac:dyDescent="0.35">
      <c r="A86" s="83" t="s">
        <v>220</v>
      </c>
      <c r="B86"/>
    </row>
    <row r="87" spans="1:5" ht="15" customHeight="1" x14ac:dyDescent="0.35">
      <c r="A87" s="83"/>
      <c r="B87" t="s">
        <v>232</v>
      </c>
    </row>
    <row r="88" spans="1:5" ht="15" customHeight="1" x14ac:dyDescent="0.35">
      <c r="A88" s="83"/>
      <c r="B88"/>
      <c r="D88" s="103" t="s">
        <v>182</v>
      </c>
      <c r="E88" s="103"/>
    </row>
    <row r="89" spans="1:5" ht="15" customHeight="1" x14ac:dyDescent="0.35">
      <c r="A89" s="83"/>
      <c r="B89"/>
      <c r="D89" s="102" t="s">
        <v>173</v>
      </c>
      <c r="E89" s="102" t="s">
        <v>183</v>
      </c>
    </row>
    <row r="90" spans="1:5" ht="15" customHeight="1" x14ac:dyDescent="0.35">
      <c r="A90"/>
      <c r="B90"/>
      <c r="C90" t="str">
        <f>'Liquidation analysis'!B13</f>
        <v>Revolving credit facilities</v>
      </c>
      <c r="D90">
        <f>'Liquidation analysis'!F13</f>
        <v>140.74587242026266</v>
      </c>
      <c r="E90" s="66">
        <f>'Liquidation analysis'!G13</f>
        <v>0.40328330206378987</v>
      </c>
    </row>
    <row r="91" spans="1:5" ht="15" customHeight="1" x14ac:dyDescent="0.35">
      <c r="A91"/>
      <c r="B91"/>
      <c r="C91" t="str">
        <f>'Liquidation analysis'!B14</f>
        <v>Senior 1st lien claims other than RCFs</v>
      </c>
      <c r="D91">
        <f>'Liquidation analysis'!F14</f>
        <v>719.05412757973727</v>
      </c>
      <c r="E91" s="66">
        <f>'Liquidation analysis'!G14</f>
        <v>0.40328330206378982</v>
      </c>
    </row>
    <row r="92" spans="1:5" ht="15" customHeight="1" x14ac:dyDescent="0.35">
      <c r="A92"/>
      <c r="B92"/>
      <c r="C92" t="str">
        <f>'Liquidation analysis'!B15</f>
        <v>1.5 - 2nd priority notes</v>
      </c>
      <c r="D92">
        <f>'Liquidation analysis'!F15</f>
        <v>0</v>
      </c>
      <c r="E92" s="66">
        <f>'Liquidation analysis'!G15</f>
        <v>0</v>
      </c>
    </row>
    <row r="93" spans="1:5" ht="15" customHeight="1" x14ac:dyDescent="0.35">
      <c r="A93"/>
      <c r="B93"/>
      <c r="C93" t="str">
        <f>'Liquidation analysis'!B16</f>
        <v>Subordinated debt</v>
      </c>
      <c r="D93">
        <f>'Liquidation analysis'!F16</f>
        <v>0</v>
      </c>
      <c r="E93" s="66">
        <f>'Liquidation analysis'!G16</f>
        <v>0</v>
      </c>
    </row>
    <row r="94" spans="1:5" ht="15" customHeight="1" x14ac:dyDescent="0.35">
      <c r="A94"/>
      <c r="B94"/>
    </row>
  </sheetData>
  <pageMargins left="0.70866141732283472" right="0.70866141732283472" top="0.74803149606299213" bottom="0.74803149606299213" header="0.31496062992125984" footer="0.31496062992125984"/>
  <pageSetup paperSize="9" scale="42" orientation="portrait" verticalDpi="300" r:id="rId1"/>
  <headerFooter>
    <oddHeader xml:space="preserve">&amp;R&amp;10&amp;F 
&amp;A
</oddHeader>
    <oddFooter>&amp;L&amp;10© 2016&amp;C&amp;10Page &amp;P of &amp;N&amp;R&amp;G</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Welcome</vt:lpstr>
      <vt:lpstr>Info</vt:lpstr>
      <vt:lpstr>CF debt capacity</vt:lpstr>
      <vt:lpstr>Comps</vt:lpstr>
      <vt:lpstr>Liquidation value</vt:lpstr>
      <vt:lpstr>Debt restructuring</vt:lpstr>
      <vt:lpstr>Liquidation analysis</vt:lpstr>
      <vt:lpstr>Workings</vt:lpstr>
      <vt:lpstr>'CF debt capacity'!Print_Area</vt:lpstr>
      <vt:lpstr>Comps!Print_Area</vt:lpstr>
      <vt:lpstr>'Debt restructuring'!Print_Area</vt:lpstr>
      <vt:lpstr>'Liquidation analysis'!Print_Area</vt:lpstr>
      <vt:lpstr>'Liquidation value'!Print_Area</vt:lpstr>
      <vt:lpstr>Workings!Print_Area</vt:lpstr>
      <vt:lpstr>Comps!scenario</vt:lpstr>
      <vt:lpstr>'Liquidation value'!scenario</vt:lpstr>
      <vt:lpstr>switch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c:creator>
  <cp:lastModifiedBy>Chris Cordone</cp:lastModifiedBy>
  <cp:lastPrinted>2016-05-18T11:08:08Z</cp:lastPrinted>
  <dcterms:created xsi:type="dcterms:W3CDTF">2016-02-03T14:06:14Z</dcterms:created>
  <dcterms:modified xsi:type="dcterms:W3CDTF">2021-12-20T02:46:41Z</dcterms:modified>
</cp:coreProperties>
</file>