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12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Qtly Modeling Re-records/3. Quarterly Income Statement and Balance Sheet Workout/"/>
    </mc:Choice>
  </mc:AlternateContent>
  <xr:revisionPtr revIDLastSave="11" documentId="13_ncr:1_{BE043BB7-AA50-4E99-A4FB-2B35A12147F3}" xr6:coauthVersionLast="47" xr6:coauthVersionMax="47" xr10:uidLastSave="{EED228CE-7008-4540-9911-A281BCD2474E}"/>
  <bookViews>
    <workbookView xWindow="13545" yWindow="-14145" windowWidth="16545" windowHeight="10335" xr2:uid="{00000000-000D-0000-FFFF-FFFF00000000}"/>
  </bookViews>
  <sheets>
    <sheet name="Welcome" sheetId="1" r:id="rId1"/>
    <sheet name="Info" sheetId="6" r:id="rId2"/>
    <sheet name="Workout" sheetId="11" r:id="rId3"/>
  </sheets>
  <definedNames>
    <definedName name="circswitch">Info!$N$10</definedName>
    <definedName name="_xlnm.Print_Area" localSheetId="2">Workout!$A$1:$L$90</definedName>
    <definedName name="_xlnm.Print_Titles" localSheetId="2">Workout!$1:$2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7" i="11" l="1"/>
  <c r="G57" i="11" s="1"/>
  <c r="H57" i="11" s="1"/>
  <c r="I57" i="11" s="1"/>
  <c r="E57" i="11"/>
  <c r="E27" i="11"/>
  <c r="A1" i="11"/>
  <c r="J53" i="11"/>
  <c r="J30" i="11"/>
  <c r="J62" i="11"/>
  <c r="J64" i="11"/>
  <c r="J32" i="11"/>
  <c r="J26" i="11"/>
  <c r="J25" i="11"/>
  <c r="J43" i="11"/>
  <c r="J27" i="11"/>
  <c r="J46" i="11"/>
  <c r="J56" i="11"/>
  <c r="J31" i="11"/>
  <c r="J38" i="11"/>
  <c r="J58" i="11"/>
  <c r="J57" i="11"/>
  <c r="J47" i="11"/>
  <c r="J52" i="11"/>
  <c r="J61" i="11"/>
  <c r="J51" i="11"/>
  <c r="J45" i="11"/>
  <c r="J59" i="11"/>
  <c r="F45" i="11" l="1"/>
  <c r="G45" i="11"/>
  <c r="H45" i="11"/>
  <c r="F46" i="11"/>
  <c r="G46" i="11"/>
  <c r="H46" i="11"/>
  <c r="E46" i="11"/>
  <c r="E45" i="11"/>
  <c r="I58" i="11"/>
  <c r="I56" i="11"/>
  <c r="I46" i="11" s="1"/>
  <c r="I51" i="11"/>
  <c r="I45" i="11" s="1"/>
  <c r="I26" i="11"/>
  <c r="F42" i="11"/>
  <c r="G42" i="11"/>
  <c r="H42" i="11"/>
  <c r="E42" i="11"/>
  <c r="F36" i="11"/>
  <c r="G36" i="11"/>
  <c r="H36" i="11"/>
  <c r="E36" i="11"/>
  <c r="I25" i="11"/>
  <c r="F27" i="11"/>
  <c r="G27" i="11"/>
  <c r="H27" i="11"/>
  <c r="G47" i="11" l="1"/>
  <c r="I47" i="11"/>
  <c r="H47" i="11"/>
  <c r="F47" i="11"/>
  <c r="E47" i="11"/>
  <c r="D59" i="11"/>
  <c r="D62" i="11" s="1"/>
  <c r="D53" i="11"/>
  <c r="D46" i="11"/>
  <c r="B46" i="11"/>
  <c r="D45" i="11"/>
  <c r="B45" i="11"/>
  <c r="D43" i="11"/>
  <c r="E40" i="11" s="1"/>
  <c r="D38" i="11"/>
  <c r="D27" i="11"/>
  <c r="E35" i="11" l="1"/>
  <c r="E37" i="11" s="1"/>
  <c r="D64" i="11"/>
  <c r="D47" i="11"/>
  <c r="I27" i="11"/>
  <c r="D30" i="11"/>
  <c r="E38" i="11" l="1"/>
  <c r="D32" i="11"/>
  <c r="F35" i="11" l="1"/>
  <c r="F37" i="11" s="1"/>
  <c r="E52" i="11"/>
  <c r="F38" i="11" l="1"/>
  <c r="G35" i="11" l="1"/>
  <c r="G37" i="11" s="1"/>
  <c r="F52" i="11"/>
  <c r="G38" i="11" l="1"/>
  <c r="H35" i="11" l="1"/>
  <c r="H37" i="11" s="1"/>
  <c r="G52" i="11"/>
  <c r="H38" i="11" l="1"/>
  <c r="I38" i="11" l="1"/>
  <c r="H52" i="11"/>
  <c r="A7" i="1"/>
  <c r="I52" i="11" l="1"/>
  <c r="A1" i="6"/>
  <c r="G30" i="11" l="1"/>
  <c r="H30" i="11" l="1"/>
  <c r="H31" i="11" s="1"/>
  <c r="H32" i="11" s="1"/>
  <c r="E30" i="11"/>
  <c r="E31" i="11" s="1"/>
  <c r="F30" i="11"/>
  <c r="F31" i="11" s="1"/>
  <c r="F32" i="11" s="1"/>
  <c r="G31" i="11"/>
  <c r="G32" i="11" s="1"/>
  <c r="I30" i="11"/>
  <c r="F41" i="11" l="1"/>
  <c r="H41" i="11"/>
  <c r="G41" i="11"/>
  <c r="I31" i="11"/>
  <c r="I32" i="11" s="1"/>
  <c r="E32" i="11"/>
  <c r="E41" i="11" l="1"/>
  <c r="E43" i="11" s="1"/>
  <c r="E61" i="11" l="1"/>
  <c r="F40" i="11"/>
  <c r="F43" i="11" s="1"/>
  <c r="F61" i="11" l="1"/>
  <c r="G40" i="11"/>
  <c r="G43" i="11" s="1"/>
  <c r="G61" i="11" l="1"/>
  <c r="H40" i="11"/>
  <c r="H43" i="11" s="1"/>
  <c r="E59" i="11" l="1"/>
  <c r="E62" i="11" s="1"/>
  <c r="I43" i="11"/>
  <c r="H61" i="11"/>
  <c r="I61" i="11" s="1"/>
  <c r="E53" i="11" l="1"/>
  <c r="E64" i="11" s="1"/>
  <c r="F59" i="11" l="1"/>
  <c r="F62" i="11" s="1"/>
  <c r="F53" i="11" l="1"/>
  <c r="F64" i="11" s="1"/>
  <c r="G59" i="11" l="1"/>
  <c r="G62" i="11" s="1"/>
  <c r="G53" i="11" l="1"/>
  <c r="G64" i="11" s="1"/>
  <c r="H59" i="11" l="1"/>
  <c r="H62" i="11" s="1"/>
  <c r="I59" i="11"/>
  <c r="I62" i="11" s="1"/>
  <c r="H53" i="11" l="1"/>
  <c r="H64" i="11" s="1"/>
  <c r="I53" i="11"/>
  <c r="I64" i="11" s="1"/>
</calcChain>
</file>

<file path=xl/sharedStrings.xml><?xml version="1.0" encoding="utf-8"?>
<sst xmlns="http://schemas.openxmlformats.org/spreadsheetml/2006/main" count="99" uniqueCount="90">
  <si>
    <t>Quarterly Modeling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</si>
  <si>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</si>
  <si>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</si>
  <si>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</si>
  <si>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</si>
  <si>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</si>
  <si>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Mechanics of quarterly modeling</t>
  </si>
  <si>
    <t>Company name</t>
  </si>
  <si>
    <t>Date</t>
  </si>
  <si>
    <t>Currency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</si>
  <si>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</si>
  <si>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</si>
  <si>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</si>
  <si>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</si>
  <si>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</si>
  <si>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</si>
  <si>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</si>
  <si>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</si>
  <si>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</si>
  <si>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</si>
  <si>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Hist.</t>
  </si>
  <si>
    <t>Proj.</t>
  </si>
  <si>
    <t>Mechanics of Quarterly Models</t>
  </si>
  <si>
    <t>FY0</t>
  </si>
  <si>
    <t>FY1Q1</t>
  </si>
  <si>
    <t>FY1Q2</t>
  </si>
  <si>
    <t>FY1Q3</t>
  </si>
  <si>
    <t>FY1Q4</t>
  </si>
  <si>
    <t>FY1</t>
  </si>
  <si>
    <t>Workout</t>
  </si>
  <si>
    <t xml:space="preserve">An analyst has started building a quarterly forecast model, as shown below. </t>
  </si>
  <si>
    <t>Use the quarterly information to create annual forecasts.</t>
  </si>
  <si>
    <t>Income Statement Assumptions</t>
  </si>
  <si>
    <t>Taxes % of earnings before tax</t>
  </si>
  <si>
    <t>Balance Sheet Assumptions</t>
  </si>
  <si>
    <t>Capex % revenues</t>
  </si>
  <si>
    <t>D&amp;A % prior quarter long term assets</t>
  </si>
  <si>
    <t>Dividend per share</t>
  </si>
  <si>
    <t>WASO</t>
  </si>
  <si>
    <t>Net Debt and Interest Assumptions</t>
  </si>
  <si>
    <t>Long term debt issuance / (repayment)</t>
  </si>
  <si>
    <t>Revolver interest rate</t>
  </si>
  <si>
    <t>Long term debt interest rate</t>
  </si>
  <si>
    <t>Cash and cash equivalents interest rate</t>
  </si>
  <si>
    <t>Income Statement</t>
  </si>
  <si>
    <t>Revenues</t>
  </si>
  <si>
    <t>Operating costs</t>
  </si>
  <si>
    <t>EBIT</t>
  </si>
  <si>
    <t>Interest income</t>
  </si>
  <si>
    <t>Interest expense</t>
  </si>
  <si>
    <t>Earnings before tax</t>
  </si>
  <si>
    <t>Tax expense</t>
  </si>
  <si>
    <t>Net income</t>
  </si>
  <si>
    <t>Calculations</t>
  </si>
  <si>
    <t>Beginning long term assets</t>
  </si>
  <si>
    <t>Capex</t>
  </si>
  <si>
    <t>D&amp;A</t>
  </si>
  <si>
    <t>Ending long term assets</t>
  </si>
  <si>
    <t>Beginning equity</t>
  </si>
  <si>
    <t>Dividends</t>
  </si>
  <si>
    <t>Ending equity</t>
  </si>
  <si>
    <t>OWC</t>
  </si>
  <si>
    <t>Balance Sheet</t>
  </si>
  <si>
    <t>Cash and cash equivalents</t>
  </si>
  <si>
    <t>Operating current assets</t>
  </si>
  <si>
    <t>Long term assets</t>
  </si>
  <si>
    <t>Total assets</t>
  </si>
  <si>
    <t>Revolver</t>
  </si>
  <si>
    <t>Operating current liabilities</t>
  </si>
  <si>
    <t>Long term debt</t>
  </si>
  <si>
    <t>Other long term operating liabilities</t>
  </si>
  <si>
    <t>Total liabilities</t>
  </si>
  <si>
    <t>Equity</t>
  </si>
  <si>
    <t>Total liabilities and equity</t>
  </si>
  <si>
    <t>Balance ?</t>
  </si>
  <si>
    <t>Cash Flow Statement</t>
  </si>
  <si>
    <t>Change in OWC</t>
  </si>
  <si>
    <t>Change in other long term operating liabilities</t>
  </si>
  <si>
    <t>Operating cash flow</t>
  </si>
  <si>
    <t>Investing cash flow</t>
  </si>
  <si>
    <t>Dividends paid</t>
  </si>
  <si>
    <t>Financing cash flow</t>
  </si>
  <si>
    <t>Net cash flow</t>
  </si>
  <si>
    <t>Beginning cash and cash equivalents, net of revolver</t>
  </si>
  <si>
    <t>Ending cash and cash equivalents, net of revolver</t>
  </si>
  <si>
    <t>Interest Calculations</t>
  </si>
  <si>
    <t>Interest on revolver</t>
  </si>
  <si>
    <t>Interest on long term debt</t>
  </si>
  <si>
    <t>Interest on cash and cash equivalents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</si>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</sst>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#,##0.0_);\(#,##0.0\);0.0_);@_)"/>
    <numFmt numFmtId="172" formatCode="#,##0.0\ \x_);\(#,##0.0\ \x\)"/>
  </numFmts>
  <fonts count="33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2">
    <xf numFmtId="171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72" fontId="9" fillId="0" borderId="0" applyFont="0" applyFill="0" applyBorder="0" applyAlignment="0" applyProtection="0"/>
    <xf numFmtId="168" fontId="3" fillId="0" borderId="0">
      <alignment vertical="top"/>
    </xf>
  </cellStyleXfs>
  <cellXfs count="75">
    <xf numFmtId="171" fontId="0" fillId="0" borderId="0" xfId="0"/>
    <xf numFmtId="171" fontId="0" fillId="5" borderId="0" xfId="51" applyNumberFormat="1" applyFont="1" applyAlignment="1"/>
    <xf numFmtId="171" fontId="2" fillId="5" borderId="0" xfId="0" applyFont="1" applyFill="1"/>
    <xf numFmtId="171" fontId="2" fillId="4" borderId="0" xfId="0" applyFont="1" applyFill="1"/>
    <xf numFmtId="171" fontId="2" fillId="5" borderId="0" xfId="0" applyFont="1" applyFill="1" applyAlignment="1">
      <alignment vertical="top" wrapText="1"/>
    </xf>
    <xf numFmtId="171" fontId="2" fillId="5" borderId="1" xfId="0" applyFont="1" applyFill="1" applyBorder="1" applyAlignment="1">
      <alignment vertical="top"/>
    </xf>
    <xf numFmtId="168" fontId="31" fillId="2" borderId="0" xfId="48" applyNumberFormat="1">
      <alignment horizontal="left"/>
    </xf>
    <xf numFmtId="171" fontId="25" fillId="2" borderId="0" xfId="0" applyFont="1" applyFill="1"/>
    <xf numFmtId="171" fontId="26" fillId="3" borderId="0" xfId="0" applyFont="1" applyFill="1"/>
    <xf numFmtId="171" fontId="3" fillId="5" borderId="0" xfId="0" applyFont="1" applyFill="1" applyAlignment="1">
      <alignment horizontal="center" vertical="top"/>
    </xf>
    <xf numFmtId="171" fontId="3" fillId="5" borderId="0" xfId="0" applyFont="1" applyFill="1" applyAlignment="1">
      <alignment vertical="top"/>
    </xf>
    <xf numFmtId="171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1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71" fontId="2" fillId="5" borderId="0" xfId="0" applyFont="1" applyFill="1" applyAlignment="1">
      <alignment horizontal="left" vertical="top"/>
    </xf>
    <xf numFmtId="171" fontId="2" fillId="5" borderId="0" xfId="0" applyFont="1" applyFill="1" applyAlignment="1">
      <alignment vertical="top"/>
    </xf>
    <xf numFmtId="171" fontId="2" fillId="0" borderId="0" xfId="0" applyFont="1" applyAlignment="1">
      <alignment vertical="top" wrapText="1"/>
    </xf>
    <xf numFmtId="171" fontId="3" fillId="0" borderId="0" xfId="0" applyFont="1" applyAlignment="1">
      <alignment vertical="top"/>
    </xf>
    <xf numFmtId="171" fontId="2" fillId="0" borderId="0" xfId="0" applyFont="1" applyAlignment="1">
      <alignment horizontal="left" wrapText="1"/>
    </xf>
    <xf numFmtId="171" fontId="2" fillId="0" borderId="0" xfId="0" applyFont="1" applyAlignment="1">
      <alignment vertical="top"/>
    </xf>
    <xf numFmtId="171" fontId="2" fillId="0" borderId="0" xfId="0" applyFont="1"/>
    <xf numFmtId="171" fontId="4" fillId="0" borderId="0" xfId="0" applyFont="1" applyAlignment="1">
      <alignment vertical="center"/>
    </xf>
    <xf numFmtId="171" fontId="5" fillId="0" borderId="0" xfId="0" applyFont="1" applyAlignment="1">
      <alignment vertical="center" wrapText="1"/>
    </xf>
    <xf numFmtId="171" fontId="2" fillId="0" borderId="0" xfId="0" applyFont="1" applyAlignment="1">
      <alignment horizontal="left" vertical="top"/>
    </xf>
    <xf numFmtId="171" fontId="3" fillId="0" borderId="0" xfId="0" applyFont="1" applyAlignment="1">
      <alignment horizontal="center" vertical="top"/>
    </xf>
    <xf numFmtId="171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1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1" fontId="3" fillId="0" borderId="0" xfId="0" applyFont="1" applyAlignment="1">
      <alignment horizontal="left" vertical="top"/>
    </xf>
    <xf numFmtId="171" fontId="3" fillId="0" borderId="0" xfId="0" applyFont="1"/>
    <xf numFmtId="171" fontId="25" fillId="0" borderId="0" xfId="0" applyFont="1"/>
    <xf numFmtId="171" fontId="26" fillId="0" borderId="0" xfId="0" applyFont="1"/>
    <xf numFmtId="168" fontId="30" fillId="0" borderId="0" xfId="57" applyFill="1" applyAlignment="1">
      <alignment vertical="top"/>
    </xf>
    <xf numFmtId="168" fontId="2" fillId="5" borderId="0" xfId="51" applyNumberForma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>
      <alignment vertical="top"/>
    </xf>
    <xf numFmtId="0" fontId="2" fillId="5" borderId="12" xfId="59">
      <alignment vertical="top"/>
    </xf>
    <xf numFmtId="0" fontId="3" fillId="5" borderId="12" xfId="59" applyFont="1" applyAlignment="1">
      <alignment horizontal="center" vertical="top"/>
    </xf>
    <xf numFmtId="0" fontId="2" fillId="5" borderId="12" xfId="59" applyAlignment="1"/>
    <xf numFmtId="0" fontId="5" fillId="5" borderId="12" xfId="59" applyFont="1" applyAlignment="1">
      <alignment vertical="center" wrapText="1"/>
    </xf>
    <xf numFmtId="171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59" applyFont="1" applyAlignment="1"/>
    <xf numFmtId="0" fontId="2" fillId="5" borderId="12" xfId="59" applyAlignment="1">
      <alignment horizontal="left"/>
    </xf>
    <xf numFmtId="0" fontId="7" fillId="5" borderId="12" xfId="59" applyFont="1" applyAlignment="1">
      <alignment horizontal="center" vertical="center" wrapText="1"/>
    </xf>
    <xf numFmtId="0" fontId="7" fillId="5" borderId="12" xfId="59" applyFont="1" applyAlignment="1">
      <alignment vertical="center" wrapText="1"/>
    </xf>
    <xf numFmtId="168" fontId="30" fillId="37" borderId="11" xfId="58" applyNumberFormat="1">
      <protection locked="0"/>
    </xf>
    <xf numFmtId="168" fontId="2" fillId="0" borderId="0" xfId="51" applyNumberFormat="1" applyFill="1" applyAlignment="1"/>
    <xf numFmtId="0" fontId="2" fillId="0" borderId="0" xfId="59" applyFill="1" applyBorder="1" applyAlignment="1"/>
    <xf numFmtId="171" fontId="2" fillId="5" borderId="0" xfId="51" applyNumberFormat="1">
      <alignment vertical="top"/>
    </xf>
    <xf numFmtId="0" fontId="0" fillId="5" borderId="12" xfId="59" applyFont="1" applyAlignment="1"/>
    <xf numFmtId="171" fontId="4" fillId="5" borderId="0" xfId="51" applyNumberFormat="1" applyFont="1" applyAlignment="1">
      <alignment vertical="center"/>
    </xf>
    <xf numFmtId="0" fontId="3" fillId="5" borderId="12" xfId="59" applyFont="1" applyAlignment="1">
      <alignment horizontal="left" vertical="top"/>
    </xf>
    <xf numFmtId="171" fontId="30" fillId="0" borderId="0" xfId="57" applyNumberFormat="1" applyFill="1"/>
    <xf numFmtId="170" fontId="30" fillId="37" borderId="11" xfId="58" applyNumberFormat="1">
      <protection locked="0"/>
    </xf>
    <xf numFmtId="171" fontId="30" fillId="37" borderId="11" xfId="58" applyNumberFormat="1">
      <protection locked="0"/>
    </xf>
    <xf numFmtId="168" fontId="3" fillId="0" borderId="0" xfId="61">
      <alignment vertical="top"/>
    </xf>
    <xf numFmtId="171" fontId="32" fillId="0" borderId="0" xfId="0" applyFont="1"/>
    <xf numFmtId="168" fontId="31" fillId="2" borderId="0" xfId="48" applyNumberFormat="1" applyAlignment="1">
      <alignment horizontal="center"/>
    </xf>
    <xf numFmtId="171" fontId="5" fillId="0" borderId="0" xfId="0" applyFont="1" applyAlignment="1">
      <alignment horizontal="center" vertical="center" wrapText="1"/>
    </xf>
    <xf numFmtId="168" fontId="2" fillId="5" borderId="0" xfId="51" applyNumberFormat="1" applyAlignment="1">
      <alignment horizontal="left" vertical="top"/>
    </xf>
    <xf numFmtId="168" fontId="31" fillId="3" borderId="0" xfId="49" applyNumberFormat="1" applyFont="1" applyAlignment="1">
      <alignment horizontal="center" vertical="center"/>
    </xf>
    <xf numFmtId="171" fontId="0" fillId="5" borderId="0" xfId="0" applyFill="1" applyAlignment="1">
      <alignment horizontal="center" vertical="center" wrapText="1"/>
    </xf>
    <xf numFmtId="171" fontId="7" fillId="0" borderId="0" xfId="0" applyFont="1" applyAlignment="1">
      <alignment horizontal="center" vertical="center" wrapText="1"/>
    </xf>
    <xf numFmtId="171" fontId="0" fillId="5" borderId="0" xfId="51" applyNumberFormat="1" applyFont="1" applyAlignment="1">
      <alignment horizontal="left"/>
    </xf>
    <xf numFmtId="171" fontId="0" fillId="5" borderId="0" xfId="51" applyNumberFormat="1" applyFont="1" applyAlignment="1"/>
    <xf numFmtId="166" fontId="0" fillId="5" borderId="0" xfId="54" applyFont="1" applyFill="1" applyAlignment="1">
      <alignment horizontal="left"/>
    </xf>
    <xf numFmtId="171" fontId="4" fillId="5" borderId="0" xfId="0" applyFont="1" applyFill="1" applyAlignment="1">
      <alignment horizontal="left" vertical="center"/>
    </xf>
    <xf numFmtId="171" fontId="4" fillId="5" borderId="0" xfId="50" applyNumberFormat="1" applyFill="1" applyAlignment="1">
      <alignment horizontal="left" vertical="center"/>
    </xf>
  </cellXfs>
  <cellStyles count="6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59" xr:uid="{00000000-0005-0000-0000-00001A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58" builtinId="20" customBuiltin="1"/>
    <cellStyle name="Linked Cell" xfId="18" builtinId="24" hidden="1"/>
    <cellStyle name="Multiple" xfId="55" xr:uid="{00000000-0005-0000-0000-000032000000}"/>
    <cellStyle name="Multiple 2" xfId="60" xr:uid="{6CA3CF0B-609F-47E0-BDB2-C9F54EED1B1A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1" xr:uid="{22E8F208-D304-4093-B280-A9DFE154C6F2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159944</xdr:colOff>
      <xdr:row>0</xdr:row>
      <xdr:rowOff>464821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40625" defaultRowHeight="14.25"/>
  <cols>
    <col min="1" max="1" width="9.85546875" customWidth="1"/>
    <col min="2" max="13" width="9.140625" customWidth="1"/>
    <col min="14" max="14" width="9.85546875" customWidth="1"/>
    <col min="15" max="26" width="9.140625" customWidth="1"/>
  </cols>
  <sheetData>
    <row r="1" spans="1:14" s="34" customFormat="1" ht="189.75" customHeight="1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s="22" customFormat="1" ht="75" customHeight="1">
      <c r="A2" s="67" t="s">
        <v>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66"/>
      <c r="D4" s="66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68" t="s">
        <v>1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s="23" customFormat="1" ht="15" customHeight="1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</row>
    <row r="7" spans="1:14" s="23" customFormat="1" ht="15" customHeight="1">
      <c r="A7" s="68" t="str">
        <f ca="1">"© "&amp;YEAR(TODAY())&amp;" Financial Edge Training "</f>
        <v xml:space="preserve">© 2022 Financial Edge Training 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69"/>
      <c r="H9" s="69"/>
      <c r="I9" s="69"/>
      <c r="J9" s="69"/>
      <c r="K9" s="28"/>
    </row>
    <row r="10" spans="1:14" s="23" customFormat="1" ht="15" customHeight="1">
      <c r="B10" s="24"/>
      <c r="C10" s="24"/>
      <c r="F10" s="28"/>
      <c r="G10" s="69"/>
      <c r="H10" s="69"/>
      <c r="I10" s="69"/>
      <c r="J10" s="69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65"/>
      <c r="H12" s="65"/>
      <c r="I12" s="65"/>
      <c r="J12" s="65"/>
      <c r="K12" s="25"/>
    </row>
    <row r="13" spans="1:14" s="23" customFormat="1" ht="15" customHeight="1">
      <c r="A13" s="19"/>
      <c r="B13" s="20"/>
      <c r="C13" s="20"/>
      <c r="D13" s="30"/>
      <c r="F13" s="25"/>
      <c r="G13" s="65"/>
      <c r="H13" s="65"/>
      <c r="I13" s="65"/>
      <c r="J13" s="65"/>
      <c r="K13" s="25"/>
    </row>
    <row r="14" spans="1:14" s="23" customFormat="1" ht="15" customHeight="1">
      <c r="A14" s="22"/>
      <c r="B14" s="20"/>
      <c r="C14" s="20"/>
      <c r="D14" s="30"/>
      <c r="F14" s="25"/>
      <c r="G14" s="65"/>
      <c r="H14" s="65"/>
      <c r="I14" s="65"/>
      <c r="J14" s="65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65"/>
      <c r="H16" s="65"/>
      <c r="I16" s="65"/>
      <c r="J16" s="65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0"/>
  <sheetViews>
    <sheetView showGridLines="0" zoomScaleNormal="100" workbookViewId="0"/>
  </sheetViews>
  <sheetFormatPr defaultColWidth="9.140625" defaultRowHeight="14.2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85546875" bestFit="1" customWidth="1"/>
  </cols>
  <sheetData>
    <row r="1" spans="1:18" s="34" customFormat="1" ht="45" customHeight="1">
      <c r="A1" s="14" t="str">
        <f>Welcome!A2</f>
        <v>Quarterly Modeling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/>
    <row r="4" spans="1:18" s="3" customFormat="1" ht="22.5" customHeight="1">
      <c r="A4" s="2"/>
      <c r="B4" s="73" t="s">
        <v>3</v>
      </c>
      <c r="C4" s="73"/>
      <c r="D4" s="73"/>
      <c r="E4" s="73"/>
      <c r="F4" s="73"/>
      <c r="G4" s="73"/>
      <c r="H4" s="73"/>
      <c r="I4" s="73"/>
      <c r="K4" s="2"/>
      <c r="L4" s="73" t="s">
        <v>4</v>
      </c>
      <c r="M4" s="73"/>
      <c r="N4" s="73"/>
      <c r="O4" s="73"/>
      <c r="P4" s="73"/>
      <c r="Q4" s="40"/>
      <c r="R4" s="40"/>
    </row>
    <row r="5" spans="1:18" s="3" customFormat="1" ht="15" customHeight="1">
      <c r="A5" s="17"/>
      <c r="B5" s="9" t="s">
        <v>5</v>
      </c>
      <c r="C5" s="1" t="s">
        <v>6</v>
      </c>
      <c r="D5" s="18"/>
      <c r="E5" s="18"/>
      <c r="F5" s="18"/>
      <c r="G5" s="18"/>
      <c r="H5" s="18"/>
      <c r="I5" s="18"/>
      <c r="K5" s="2"/>
      <c r="L5" s="1" t="s">
        <v>7</v>
      </c>
      <c r="M5" s="10"/>
      <c r="N5" s="71"/>
      <c r="O5" s="71"/>
      <c r="P5" s="71"/>
      <c r="Q5" s="71"/>
      <c r="R5" s="40"/>
    </row>
    <row r="6" spans="1:18" s="3" customFormat="1" ht="15" customHeight="1">
      <c r="A6" s="4"/>
      <c r="B6" s="9"/>
      <c r="C6" s="1"/>
      <c r="D6" s="18"/>
      <c r="E6" s="18"/>
      <c r="F6" s="18"/>
      <c r="G6" s="18"/>
      <c r="H6" s="18"/>
      <c r="I6" s="18"/>
      <c r="K6" s="17"/>
      <c r="L6" s="1" t="s">
        <v>8</v>
      </c>
      <c r="M6" s="10"/>
      <c r="N6" s="72"/>
      <c r="O6" s="72"/>
      <c r="P6" s="72"/>
      <c r="Q6" s="72"/>
      <c r="R6" s="40"/>
    </row>
    <row r="7" spans="1:18" s="3" customFormat="1" ht="15" customHeight="1">
      <c r="A7" s="18"/>
      <c r="B7" s="9"/>
      <c r="C7" s="1"/>
      <c r="D7" s="18"/>
      <c r="E7" s="18"/>
      <c r="F7" s="18"/>
      <c r="G7" s="18"/>
      <c r="H7" s="18"/>
      <c r="I7" s="18"/>
      <c r="K7" s="4"/>
      <c r="L7" s="1" t="s">
        <v>9</v>
      </c>
      <c r="M7" s="10"/>
      <c r="N7" s="70"/>
      <c r="O7" s="70"/>
      <c r="P7" s="70"/>
      <c r="Q7" s="70"/>
      <c r="R7" s="40"/>
    </row>
    <row r="8" spans="1:18" s="3" customFormat="1" ht="15" customHeight="1">
      <c r="A8" s="18"/>
      <c r="B8" s="9"/>
      <c r="C8" s="1"/>
      <c r="D8" s="18"/>
      <c r="E8" s="18"/>
      <c r="F8" s="18"/>
      <c r="G8" s="18"/>
      <c r="H8" s="18"/>
      <c r="I8" s="18"/>
      <c r="K8" s="18"/>
      <c r="L8" s="1" t="s">
        <v>10</v>
      </c>
      <c r="M8" s="10"/>
      <c r="N8" s="70" t="s">
        <v>11</v>
      </c>
      <c r="O8" s="70"/>
      <c r="P8" s="70"/>
      <c r="Q8" s="70"/>
      <c r="R8" s="40"/>
    </row>
    <row r="9" spans="1:18" s="3" customFormat="1" ht="15" customHeight="1">
      <c r="A9" s="41"/>
      <c r="B9" s="9"/>
      <c r="C9" s="1"/>
      <c r="D9" s="41"/>
      <c r="E9" s="41"/>
      <c r="F9" s="41"/>
      <c r="G9" s="41"/>
      <c r="H9" s="41"/>
      <c r="I9" s="41"/>
      <c r="K9" s="18"/>
      <c r="L9" s="1" t="s">
        <v>12</v>
      </c>
      <c r="M9" s="10"/>
      <c r="N9" s="70" t="s">
        <v>13</v>
      </c>
      <c r="O9" s="70"/>
      <c r="P9" s="70"/>
      <c r="Q9" s="70"/>
      <c r="R9" s="40"/>
    </row>
    <row r="10" spans="1:18" s="3" customFormat="1" ht="15" customHeight="1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" t="s">
        <v>14</v>
      </c>
      <c r="M10" s="10"/>
      <c r="N10" s="70">
        <v>0</v>
      </c>
      <c r="O10" s="70"/>
      <c r="P10" s="70"/>
      <c r="Q10" s="70"/>
      <c r="R10" s="47"/>
    </row>
    <row r="11" spans="1:18" s="3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8"/>
      <c r="M11" s="58"/>
      <c r="N11" s="48"/>
      <c r="O11" s="49"/>
      <c r="P11" s="49"/>
      <c r="Q11" s="50"/>
      <c r="R11" s="51"/>
    </row>
    <row r="12" spans="1:18" s="3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>
      <c r="A13" s="1"/>
      <c r="B13" s="74" t="s">
        <v>15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2"/>
      <c r="O13" s="73" t="s">
        <v>16</v>
      </c>
      <c r="P13" s="73"/>
      <c r="Q13" s="73"/>
      <c r="R13" s="57"/>
    </row>
    <row r="14" spans="1:18" s="3" customFormat="1" ht="15" customHeight="1">
      <c r="A14" s="55"/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N14" s="17"/>
      <c r="O14" s="27"/>
      <c r="P14" s="22"/>
      <c r="Q14" s="22"/>
      <c r="R14" s="55"/>
    </row>
    <row r="15" spans="1:18" s="3" customFormat="1" ht="15" customHeight="1">
      <c r="A15" s="55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N15" s="4"/>
      <c r="O15" s="27"/>
      <c r="P15" s="52" t="s">
        <v>17</v>
      </c>
      <c r="Q15" s="22"/>
      <c r="R15" s="55"/>
    </row>
    <row r="16" spans="1:18" s="3" customFormat="1" ht="15" customHeight="1">
      <c r="A16" s="55"/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N16" s="18"/>
      <c r="O16" s="27"/>
      <c r="P16" s="36" t="s">
        <v>18</v>
      </c>
      <c r="Q16" s="22"/>
      <c r="R16" s="55"/>
    </row>
    <row r="17" spans="1:18" s="3" customFormat="1" ht="15" customHeight="1">
      <c r="A17" s="55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N17" s="18"/>
      <c r="O17" s="27"/>
      <c r="P17" t="s">
        <v>19</v>
      </c>
      <c r="Q17" s="22"/>
      <c r="R17" s="55"/>
    </row>
    <row r="18" spans="1:18" s="3" customFormat="1" ht="15" customHeight="1">
      <c r="A18" s="39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N18" s="39"/>
      <c r="O18" s="53"/>
      <c r="P18" s="53"/>
      <c r="Q18" s="53"/>
      <c r="R18" s="39"/>
    </row>
    <row r="19" spans="1:18" ht="14.65" thickBot="1">
      <c r="A19" s="44"/>
      <c r="B19" s="44"/>
      <c r="C19" s="44"/>
      <c r="D19" s="56"/>
      <c r="E19" s="56"/>
      <c r="F19" s="56"/>
      <c r="G19" s="56"/>
      <c r="H19" s="56"/>
      <c r="I19" s="56"/>
      <c r="J19" s="56"/>
      <c r="K19" s="56"/>
      <c r="L19" s="56"/>
      <c r="N19" s="44"/>
      <c r="O19" s="44"/>
      <c r="P19" s="44"/>
      <c r="Q19" s="44"/>
      <c r="R19" s="44"/>
    </row>
    <row r="20" spans="1:18">
      <c r="Q20" s="54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02645-FE73-435E-9A86-E838519CAC50}">
  <sheetPr>
    <pageSetUpPr fitToPage="1"/>
  </sheetPr>
  <dimension ref="A1:L90"/>
  <sheetViews>
    <sheetView zoomScaleNormal="100" workbookViewId="0">
      <pane xSplit="2" ySplit="2" topLeftCell="C3" activePane="bottomRight" state="frozen"/>
      <selection pane="bottomRight"/>
      <selection pane="bottomLeft" activeCell="A3" sqref="A3"/>
      <selection pane="topRight" activeCell="C1" sqref="C1"/>
    </sheetView>
  </sheetViews>
  <sheetFormatPr defaultColWidth="9.140625" defaultRowHeight="15" customHeight="1" outlineLevelCol="1"/>
  <cols>
    <col min="1" max="1" width="1.42578125" style="16" customWidth="1"/>
    <col min="2" max="2" width="41.85546875" customWidth="1"/>
    <col min="3" max="3" width="2.28515625" customWidth="1"/>
    <col min="4" max="4" width="11" customWidth="1"/>
    <col min="5" max="8" width="11" customWidth="1" outlineLevel="1"/>
    <col min="9" max="9" width="11" customWidth="1"/>
    <col min="10" max="10" width="19.42578125" customWidth="1"/>
    <col min="12" max="12" width="15.42578125" customWidth="1"/>
  </cols>
  <sheetData>
    <row r="1" spans="1:9" s="46" customFormat="1" ht="45" customHeight="1">
      <c r="A1" s="6" t="str">
        <f>Welcome!A2</f>
        <v>Quarterly Modeling</v>
      </c>
      <c r="B1" s="11"/>
      <c r="C1" s="13"/>
      <c r="D1" s="13" t="s">
        <v>20</v>
      </c>
      <c r="E1" s="13" t="s">
        <v>21</v>
      </c>
      <c r="F1" s="13" t="s">
        <v>21</v>
      </c>
      <c r="G1" s="13" t="s">
        <v>21</v>
      </c>
      <c r="H1" s="13" t="s">
        <v>21</v>
      </c>
      <c r="I1" s="13" t="s">
        <v>21</v>
      </c>
    </row>
    <row r="2" spans="1:9" s="35" customFormat="1" ht="30" customHeight="1">
      <c r="A2" s="15" t="s">
        <v>22</v>
      </c>
      <c r="B2" s="8"/>
      <c r="C2" s="12"/>
      <c r="D2" s="12" t="s">
        <v>23</v>
      </c>
      <c r="E2" s="12" t="s">
        <v>24</v>
      </c>
      <c r="F2" s="12" t="s">
        <v>25</v>
      </c>
      <c r="G2" s="12" t="s">
        <v>26</v>
      </c>
      <c r="H2" s="12" t="s">
        <v>27</v>
      </c>
      <c r="I2" s="12" t="s">
        <v>28</v>
      </c>
    </row>
    <row r="3" spans="1:9" ht="15" customHeight="1">
      <c r="A3"/>
    </row>
    <row r="4" spans="1:9" ht="15" customHeight="1">
      <c r="A4" s="16" t="s">
        <v>29</v>
      </c>
    </row>
    <row r="5" spans="1:9" ht="15" customHeight="1">
      <c r="A5"/>
      <c r="B5" s="62" t="s">
        <v>30</v>
      </c>
    </row>
    <row r="6" spans="1:9" ht="15" customHeight="1">
      <c r="A6"/>
      <c r="B6" s="62" t="s">
        <v>31</v>
      </c>
    </row>
    <row r="7" spans="1:9" ht="15" customHeight="1">
      <c r="A7"/>
      <c r="B7" s="62"/>
    </row>
    <row r="8" spans="1:9" ht="15" customHeight="1">
      <c r="A8"/>
    </row>
    <row r="9" spans="1:9" ht="15" customHeight="1">
      <c r="A9" s="16" t="s">
        <v>32</v>
      </c>
    </row>
    <row r="10" spans="1:9" ht="15" customHeight="1">
      <c r="A10"/>
      <c r="B10" t="s">
        <v>33</v>
      </c>
      <c r="E10" s="60">
        <v>0.21</v>
      </c>
      <c r="F10" s="60">
        <v>0.21</v>
      </c>
      <c r="G10" s="60">
        <v>0.21</v>
      </c>
      <c r="H10" s="60">
        <v>0.21</v>
      </c>
    </row>
    <row r="11" spans="1:9" ht="15" customHeight="1">
      <c r="A11"/>
    </row>
    <row r="12" spans="1:9" ht="15" customHeight="1">
      <c r="A12" s="16" t="s">
        <v>34</v>
      </c>
    </row>
    <row r="13" spans="1:9" ht="15" customHeight="1">
      <c r="A13"/>
      <c r="B13" t="s">
        <v>35</v>
      </c>
      <c r="E13" s="60">
        <v>2.8000000000000001E-2</v>
      </c>
      <c r="F13" s="60">
        <v>2.8000000000000001E-2</v>
      </c>
      <c r="G13" s="60">
        <v>2.8000000000000001E-2</v>
      </c>
      <c r="H13" s="60">
        <v>2.8000000000000001E-2</v>
      </c>
    </row>
    <row r="14" spans="1:9" ht="15" customHeight="1">
      <c r="A14"/>
      <c r="B14" t="s">
        <v>36</v>
      </c>
      <c r="E14" s="60">
        <v>3.1E-2</v>
      </c>
      <c r="F14" s="60">
        <v>3.1E-2</v>
      </c>
      <c r="G14" s="60">
        <v>3.1E-2</v>
      </c>
      <c r="H14" s="60">
        <v>3.1E-2</v>
      </c>
    </row>
    <row r="15" spans="1:9" ht="15" customHeight="1">
      <c r="A15"/>
      <c r="B15" t="s">
        <v>37</v>
      </c>
      <c r="E15" s="61">
        <v>0.32</v>
      </c>
      <c r="F15" s="61">
        <v>0.32</v>
      </c>
      <c r="G15" s="61">
        <v>0.32</v>
      </c>
      <c r="H15" s="61">
        <v>0.32</v>
      </c>
    </row>
    <row r="16" spans="1:9" ht="15" customHeight="1">
      <c r="A16"/>
      <c r="B16" t="s">
        <v>38</v>
      </c>
      <c r="E16" s="61">
        <v>1557.4</v>
      </c>
      <c r="F16" s="61">
        <v>1557.4</v>
      </c>
      <c r="G16" s="61">
        <v>1557.4</v>
      </c>
      <c r="H16" s="61">
        <v>1557.4</v>
      </c>
    </row>
    <row r="17" spans="1:12" ht="15" customHeight="1">
      <c r="A17"/>
    </row>
    <row r="18" spans="1:12" ht="15" customHeight="1">
      <c r="A18" s="16" t="s">
        <v>39</v>
      </c>
    </row>
    <row r="19" spans="1:12" ht="15" customHeight="1">
      <c r="A19"/>
      <c r="B19" t="s">
        <v>40</v>
      </c>
      <c r="E19" s="61">
        <v>0</v>
      </c>
      <c r="F19" s="61">
        <v>-200</v>
      </c>
      <c r="G19" s="61">
        <v>0</v>
      </c>
      <c r="H19" s="61">
        <v>-500</v>
      </c>
    </row>
    <row r="20" spans="1:12" ht="15" customHeight="1">
      <c r="A20"/>
      <c r="B20" t="s">
        <v>41</v>
      </c>
      <c r="E20" s="60">
        <v>0.02</v>
      </c>
      <c r="F20" s="60">
        <v>0.02</v>
      </c>
      <c r="G20" s="60">
        <v>0.02</v>
      </c>
      <c r="H20" s="60">
        <v>0.02</v>
      </c>
    </row>
    <row r="21" spans="1:12" ht="15" customHeight="1">
      <c r="A21"/>
      <c r="B21" t="s">
        <v>42</v>
      </c>
      <c r="E21" s="60">
        <v>0.04</v>
      </c>
      <c r="F21" s="60">
        <v>0.04</v>
      </c>
      <c r="G21" s="60">
        <v>0.04</v>
      </c>
      <c r="H21" s="60">
        <v>0.04</v>
      </c>
    </row>
    <row r="22" spans="1:12" ht="15" customHeight="1">
      <c r="A22"/>
      <c r="B22" t="s">
        <v>43</v>
      </c>
      <c r="E22" s="60">
        <v>5.0000000000000001E-3</v>
      </c>
      <c r="F22" s="60">
        <v>5.0000000000000001E-3</v>
      </c>
      <c r="G22" s="60">
        <v>5.0000000000000001E-3</v>
      </c>
      <c r="H22" s="60">
        <v>5.0000000000000001E-3</v>
      </c>
    </row>
    <row r="23" spans="1:12" ht="15" customHeight="1">
      <c r="A23"/>
    </row>
    <row r="24" spans="1:12" ht="15" customHeight="1">
      <c r="A24" s="16" t="s">
        <v>44</v>
      </c>
      <c r="L24" s="63"/>
    </row>
    <row r="25" spans="1:12" ht="15" customHeight="1">
      <c r="A25"/>
      <c r="B25" t="s">
        <v>45</v>
      </c>
      <c r="D25" s="59">
        <v>39117</v>
      </c>
      <c r="E25" s="59">
        <v>10660</v>
      </c>
      <c r="F25" s="59">
        <v>10326</v>
      </c>
      <c r="G25" s="59">
        <v>10352</v>
      </c>
      <c r="H25" s="59">
        <v>11074</v>
      </c>
      <c r="I25">
        <f>SUM(E25:H25)</f>
        <v>42412</v>
      </c>
      <c r="J25" t="str">
        <f ca="1">_xlfn.FORMULATEXT(I25)</f>
        <v>=SUM(E25:H25)</v>
      </c>
    </row>
    <row r="26" spans="1:12" ht="15" customHeight="1">
      <c r="A26"/>
      <c r="B26" t="s">
        <v>46</v>
      </c>
      <c r="D26" s="59">
        <v>34345</v>
      </c>
      <c r="E26" s="59">
        <v>9263.5399999999991</v>
      </c>
      <c r="F26" s="59">
        <v>8973.2939999999999</v>
      </c>
      <c r="G26" s="59">
        <v>8995.8880000000008</v>
      </c>
      <c r="H26" s="59">
        <v>9623.3060000000005</v>
      </c>
      <c r="I26">
        <f>SUM(E26:H26)</f>
        <v>36856.028000000006</v>
      </c>
      <c r="J26" t="str">
        <f t="shared" ref="J26:J32" ca="1" si="0">_xlfn.FORMULATEXT(I26)</f>
        <v>=SUM(E26:H26)</v>
      </c>
    </row>
    <row r="27" spans="1:12" ht="15" customHeight="1">
      <c r="A27"/>
      <c r="B27" t="s">
        <v>47</v>
      </c>
      <c r="D27">
        <f t="shared" ref="D27:H27" si="1">D25-D26</f>
        <v>4772</v>
      </c>
      <c r="E27">
        <f>E25-E26</f>
        <v>1396.4600000000009</v>
      </c>
      <c r="F27">
        <f t="shared" si="1"/>
        <v>1352.7060000000001</v>
      </c>
      <c r="G27">
        <f t="shared" si="1"/>
        <v>1356.1119999999992</v>
      </c>
      <c r="H27">
        <f t="shared" si="1"/>
        <v>1450.6939999999995</v>
      </c>
      <c r="I27">
        <f>I25-I26</f>
        <v>5555.9719999999943</v>
      </c>
      <c r="J27" t="str">
        <f t="shared" ca="1" si="0"/>
        <v>=I25-I26</v>
      </c>
    </row>
    <row r="28" spans="1:12" ht="15" customHeight="1">
      <c r="A28"/>
      <c r="B28" t="s">
        <v>48</v>
      </c>
      <c r="D28" s="59">
        <v>82</v>
      </c>
    </row>
    <row r="29" spans="1:12" ht="15" customHeight="1">
      <c r="A29"/>
      <c r="B29" t="s">
        <v>49</v>
      </c>
      <c r="D29" s="59">
        <v>131</v>
      </c>
    </row>
    <row r="30" spans="1:12" ht="15" customHeight="1">
      <c r="A30"/>
      <c r="B30" t="s">
        <v>50</v>
      </c>
      <c r="D30">
        <f t="shared" ref="D30:H30" si="2">D27+D28-D29</f>
        <v>4723</v>
      </c>
      <c r="E30">
        <f t="shared" si="2"/>
        <v>1396.4600000000009</v>
      </c>
      <c r="F30">
        <f t="shared" si="2"/>
        <v>1352.7060000000001</v>
      </c>
      <c r="G30">
        <f t="shared" si="2"/>
        <v>1356.1119999999992</v>
      </c>
      <c r="H30">
        <f t="shared" si="2"/>
        <v>1450.6939999999995</v>
      </c>
      <c r="I30">
        <f>I27+I28-I29</f>
        <v>5555.9719999999943</v>
      </c>
      <c r="J30" t="str">
        <f t="shared" ca="1" si="0"/>
        <v>=I27+I28-I29</v>
      </c>
    </row>
    <row r="31" spans="1:12" ht="15" customHeight="1">
      <c r="A31"/>
      <c r="B31" t="s">
        <v>51</v>
      </c>
      <c r="D31" s="59">
        <v>772</v>
      </c>
      <c r="E31">
        <f>E10*E30</f>
        <v>293.25660000000016</v>
      </c>
      <c r="F31">
        <f>F10*F30</f>
        <v>284.06826000000001</v>
      </c>
      <c r="G31">
        <f>G10*G30</f>
        <v>284.78351999999984</v>
      </c>
      <c r="H31">
        <f>H10*H30</f>
        <v>304.64573999999988</v>
      </c>
      <c r="I31">
        <f>SUM(E31:H31)</f>
        <v>1166.7541199999998</v>
      </c>
      <c r="J31" t="str">
        <f t="shared" ca="1" si="0"/>
        <v>=SUM(E31:H31)</v>
      </c>
    </row>
    <row r="32" spans="1:12" ht="15" customHeight="1">
      <c r="A32"/>
      <c r="B32" t="s">
        <v>52</v>
      </c>
      <c r="D32">
        <f t="shared" ref="D32:I32" si="3">D30-D31</f>
        <v>3951</v>
      </c>
      <c r="E32">
        <f t="shared" si="3"/>
        <v>1103.2034000000008</v>
      </c>
      <c r="F32">
        <f t="shared" si="3"/>
        <v>1068.6377400000001</v>
      </c>
      <c r="G32">
        <f t="shared" si="3"/>
        <v>1071.3284799999992</v>
      </c>
      <c r="H32">
        <f t="shared" si="3"/>
        <v>1146.0482599999996</v>
      </c>
      <c r="I32">
        <f t="shared" si="3"/>
        <v>4389.2178799999947</v>
      </c>
      <c r="J32" t="str">
        <f t="shared" ca="1" si="0"/>
        <v>=I30-I31</v>
      </c>
    </row>
    <row r="33" spans="1:10" ht="15" customHeight="1">
      <c r="A33"/>
    </row>
    <row r="34" spans="1:10" ht="15" customHeight="1">
      <c r="A34" s="16" t="s">
        <v>53</v>
      </c>
    </row>
    <row r="35" spans="1:10" ht="15" customHeight="1">
      <c r="A35"/>
      <c r="B35" t="s">
        <v>54</v>
      </c>
      <c r="E35">
        <f>D38</f>
        <v>7192</v>
      </c>
      <c r="F35">
        <f t="shared" ref="F35:H35" si="4">E38</f>
        <v>7267.5279999999993</v>
      </c>
      <c r="G35">
        <f t="shared" si="4"/>
        <v>7331.3626319999994</v>
      </c>
      <c r="H35">
        <f t="shared" si="4"/>
        <v>7393.9463904079994</v>
      </c>
    </row>
    <row r="36" spans="1:10" ht="15" customHeight="1">
      <c r="A36"/>
      <c r="B36" t="s">
        <v>55</v>
      </c>
      <c r="E36">
        <f>E13*E25</f>
        <v>298.48</v>
      </c>
      <c r="F36">
        <f t="shared" ref="F36:H36" si="5">F13*F25</f>
        <v>289.12799999999999</v>
      </c>
      <c r="G36">
        <f t="shared" si="5"/>
        <v>289.85599999999999</v>
      </c>
      <c r="H36">
        <f t="shared" si="5"/>
        <v>310.072</v>
      </c>
    </row>
    <row r="37" spans="1:10" ht="15" customHeight="1">
      <c r="A37"/>
      <c r="B37" t="s">
        <v>56</v>
      </c>
      <c r="E37">
        <f>-E14*E35</f>
        <v>-222.952</v>
      </c>
      <c r="F37">
        <f t="shared" ref="F37:H37" si="6">-F14*F35</f>
        <v>-225.29336799999999</v>
      </c>
      <c r="G37">
        <f t="shared" si="6"/>
        <v>-227.27224159199997</v>
      </c>
      <c r="H37">
        <f t="shared" si="6"/>
        <v>-229.21233810264798</v>
      </c>
    </row>
    <row r="38" spans="1:10" ht="15" customHeight="1">
      <c r="A38"/>
      <c r="B38" t="s">
        <v>57</v>
      </c>
      <c r="D38">
        <f>D52</f>
        <v>7192</v>
      </c>
      <c r="E38">
        <f>SUM(E35:E37)</f>
        <v>7267.5279999999993</v>
      </c>
      <c r="F38">
        <f t="shared" ref="F38:H38" si="7">SUM(F35:F37)</f>
        <v>7331.3626319999994</v>
      </c>
      <c r="G38">
        <f t="shared" si="7"/>
        <v>7393.9463904079994</v>
      </c>
      <c r="H38">
        <f t="shared" si="7"/>
        <v>7474.8060523053518</v>
      </c>
      <c r="I38">
        <f>H38</f>
        <v>7474.8060523053518</v>
      </c>
      <c r="J38" t="str">
        <f t="shared" ref="J38" ca="1" si="8">_xlfn.FORMULATEXT(I38)</f>
        <v>=H38</v>
      </c>
    </row>
    <row r="39" spans="1:10" ht="15" customHeight="1">
      <c r="A39"/>
    </row>
    <row r="40" spans="1:10" ht="15" customHeight="1">
      <c r="A40"/>
      <c r="B40" t="s">
        <v>58</v>
      </c>
      <c r="E40">
        <f>D43</f>
        <v>9040</v>
      </c>
      <c r="F40">
        <f t="shared" ref="F40:H40" si="9">E43</f>
        <v>9644.8353999999999</v>
      </c>
      <c r="G40">
        <f t="shared" si="9"/>
        <v>10215.10514</v>
      </c>
      <c r="H40">
        <f t="shared" si="9"/>
        <v>10788.065619999999</v>
      </c>
    </row>
    <row r="41" spans="1:10" ht="15" customHeight="1">
      <c r="A41"/>
      <c r="B41" t="s">
        <v>52</v>
      </c>
      <c r="E41">
        <f>E32</f>
        <v>1103.2034000000008</v>
      </c>
      <c r="F41">
        <f t="shared" ref="F41:H41" si="10">F32</f>
        <v>1068.6377400000001</v>
      </c>
      <c r="G41">
        <f t="shared" si="10"/>
        <v>1071.3284799999992</v>
      </c>
      <c r="H41">
        <f t="shared" si="10"/>
        <v>1146.0482599999996</v>
      </c>
    </row>
    <row r="42" spans="1:10" ht="15" customHeight="1">
      <c r="A42"/>
      <c r="B42" t="s">
        <v>59</v>
      </c>
      <c r="E42">
        <f>-E15*E16</f>
        <v>-498.36800000000005</v>
      </c>
      <c r="F42">
        <f t="shared" ref="F42:H42" si="11">-F15*F16</f>
        <v>-498.36800000000005</v>
      </c>
      <c r="G42">
        <f t="shared" si="11"/>
        <v>-498.36800000000005</v>
      </c>
      <c r="H42">
        <f t="shared" si="11"/>
        <v>-498.36800000000005</v>
      </c>
    </row>
    <row r="43" spans="1:10" ht="15" customHeight="1">
      <c r="A43"/>
      <c r="B43" t="s">
        <v>60</v>
      </c>
      <c r="D43">
        <f>D61</f>
        <v>9040</v>
      </c>
      <c r="E43">
        <f>SUM(E40:E42)</f>
        <v>9644.8353999999999</v>
      </c>
      <c r="F43">
        <f t="shared" ref="F43:H43" si="12">SUM(F40:F42)</f>
        <v>10215.10514</v>
      </c>
      <c r="G43">
        <f t="shared" si="12"/>
        <v>10788.065619999999</v>
      </c>
      <c r="H43">
        <f t="shared" si="12"/>
        <v>11435.745879999999</v>
      </c>
      <c r="I43">
        <f>H43</f>
        <v>11435.745879999999</v>
      </c>
      <c r="J43" t="str">
        <f t="shared" ref="J43" ca="1" si="13">_xlfn.FORMULATEXT(I43)</f>
        <v>=H43</v>
      </c>
    </row>
    <row r="44" spans="1:10" ht="15" customHeight="1">
      <c r="A44"/>
    </row>
    <row r="45" spans="1:10" ht="15" customHeight="1">
      <c r="A45"/>
      <c r="B45" t="str">
        <f>B51</f>
        <v>Operating current assets</v>
      </c>
      <c r="D45">
        <f t="shared" ref="D45" si="14">D51</f>
        <v>11862</v>
      </c>
      <c r="E45">
        <f>E51</f>
        <v>12493.519999999999</v>
      </c>
      <c r="F45">
        <f t="shared" ref="F45:I45" si="15">F51</f>
        <v>12102.072</v>
      </c>
      <c r="G45">
        <f t="shared" si="15"/>
        <v>13706.048000000001</v>
      </c>
      <c r="H45">
        <f t="shared" si="15"/>
        <v>14661.976000000001</v>
      </c>
      <c r="I45">
        <f t="shared" si="15"/>
        <v>14661.976000000001</v>
      </c>
      <c r="J45" t="str">
        <f t="shared" ref="J45:J47" ca="1" si="16">_xlfn.FORMULATEXT(I45)</f>
        <v>=I51</v>
      </c>
    </row>
    <row r="46" spans="1:10" ht="15" customHeight="1">
      <c r="A46"/>
      <c r="B46" t="str">
        <f>B56</f>
        <v>Operating current liabilities</v>
      </c>
      <c r="D46">
        <f t="shared" ref="D46" si="17">D56</f>
        <v>7851</v>
      </c>
      <c r="E46">
        <f>E56</f>
        <v>8101.6</v>
      </c>
      <c r="F46">
        <f t="shared" ref="F46:I46" si="18">F56</f>
        <v>7847.76</v>
      </c>
      <c r="G46">
        <f t="shared" si="18"/>
        <v>8695.68</v>
      </c>
      <c r="H46">
        <f t="shared" si="18"/>
        <v>9302.16</v>
      </c>
      <c r="I46">
        <f t="shared" si="18"/>
        <v>9302.16</v>
      </c>
      <c r="J46" t="str">
        <f t="shared" ca="1" si="16"/>
        <v>=I56</v>
      </c>
    </row>
    <row r="47" spans="1:10" ht="15" customHeight="1">
      <c r="A47"/>
      <c r="B47" t="s">
        <v>61</v>
      </c>
      <c r="D47">
        <f t="shared" ref="D47:I47" si="19">D45-D46</f>
        <v>4011</v>
      </c>
      <c r="E47">
        <f t="shared" si="19"/>
        <v>4391.9199999999983</v>
      </c>
      <c r="F47">
        <f t="shared" si="19"/>
        <v>4254.3119999999999</v>
      </c>
      <c r="G47">
        <f t="shared" si="19"/>
        <v>5010.3680000000004</v>
      </c>
      <c r="H47">
        <f t="shared" si="19"/>
        <v>5359.8160000000007</v>
      </c>
      <c r="I47">
        <f t="shared" si="19"/>
        <v>5359.8160000000007</v>
      </c>
      <c r="J47" t="str">
        <f t="shared" ca="1" si="16"/>
        <v>=I45-I46</v>
      </c>
    </row>
    <row r="48" spans="1:10" ht="15" customHeight="1">
      <c r="A48"/>
    </row>
    <row r="49" spans="1:10" ht="15" customHeight="1">
      <c r="A49" s="16" t="s">
        <v>62</v>
      </c>
    </row>
    <row r="50" spans="1:10" ht="15" customHeight="1">
      <c r="A50"/>
      <c r="B50" t="s">
        <v>63</v>
      </c>
      <c r="D50" s="59">
        <v>4663</v>
      </c>
    </row>
    <row r="51" spans="1:10" ht="15" customHeight="1">
      <c r="A51"/>
      <c r="B51" t="s">
        <v>64</v>
      </c>
      <c r="D51" s="59">
        <v>11862</v>
      </c>
      <c r="E51" s="59">
        <v>12493.519999999999</v>
      </c>
      <c r="F51" s="59">
        <v>12102.072</v>
      </c>
      <c r="G51" s="59">
        <v>13706.048000000001</v>
      </c>
      <c r="H51" s="59">
        <v>14661.976000000001</v>
      </c>
      <c r="I51">
        <f>H51</f>
        <v>14661.976000000001</v>
      </c>
      <c r="J51" t="str">
        <f t="shared" ref="J51:J53" ca="1" si="20">_xlfn.FORMULATEXT(I51)</f>
        <v>=H51</v>
      </c>
    </row>
    <row r="52" spans="1:10" ht="15" customHeight="1">
      <c r="A52"/>
      <c r="B52" t="s">
        <v>65</v>
      </c>
      <c r="D52" s="59">
        <v>7192</v>
      </c>
      <c r="E52">
        <f>E38</f>
        <v>7267.5279999999993</v>
      </c>
      <c r="F52">
        <f t="shared" ref="F52:H52" si="21">F38</f>
        <v>7331.3626319999994</v>
      </c>
      <c r="G52">
        <f t="shared" si="21"/>
        <v>7393.9463904079994</v>
      </c>
      <c r="H52">
        <f t="shared" si="21"/>
        <v>7474.8060523053518</v>
      </c>
      <c r="I52">
        <f>H52</f>
        <v>7474.8060523053518</v>
      </c>
      <c r="J52" t="str">
        <f t="shared" ca="1" si="20"/>
        <v>=H52</v>
      </c>
    </row>
    <row r="53" spans="1:10" ht="15" customHeight="1">
      <c r="A53"/>
      <c r="B53" t="s">
        <v>66</v>
      </c>
      <c r="D53">
        <f>SUM(D50:D52)</f>
        <v>23717</v>
      </c>
      <c r="E53">
        <f t="shared" ref="E53:I53" si="22">SUM(E50:E52)</f>
        <v>19761.047999999999</v>
      </c>
      <c r="F53">
        <f t="shared" si="22"/>
        <v>19433.434632</v>
      </c>
      <c r="G53">
        <f t="shared" si="22"/>
        <v>21099.994390407999</v>
      </c>
      <c r="H53">
        <f t="shared" si="22"/>
        <v>22136.782052305352</v>
      </c>
      <c r="I53">
        <f t="shared" si="22"/>
        <v>22136.782052305352</v>
      </c>
      <c r="J53" t="str">
        <f t="shared" ca="1" si="20"/>
        <v>=SUM(I50:I52)</v>
      </c>
    </row>
    <row r="54" spans="1:10" ht="15" customHeight="1">
      <c r="A54"/>
    </row>
    <row r="55" spans="1:10" ht="15" customHeight="1">
      <c r="A55"/>
      <c r="B55" t="s">
        <v>67</v>
      </c>
      <c r="D55" s="59">
        <v>15</v>
      </c>
    </row>
    <row r="56" spans="1:10" ht="15" customHeight="1">
      <c r="A56"/>
      <c r="B56" t="s">
        <v>68</v>
      </c>
      <c r="D56" s="59">
        <v>7851</v>
      </c>
      <c r="E56" s="59">
        <v>8101.6</v>
      </c>
      <c r="F56" s="59">
        <v>7847.76</v>
      </c>
      <c r="G56" s="59">
        <v>8695.68</v>
      </c>
      <c r="H56" s="59">
        <v>9302.16</v>
      </c>
      <c r="I56">
        <f>H56</f>
        <v>9302.16</v>
      </c>
      <c r="J56" t="str">
        <f t="shared" ref="J56:J59" ca="1" si="23">_xlfn.FORMULATEXT(I56)</f>
        <v>=H56</v>
      </c>
    </row>
    <row r="57" spans="1:10" ht="15" customHeight="1">
      <c r="A57"/>
      <c r="B57" t="s">
        <v>69</v>
      </c>
      <c r="D57" s="59">
        <v>3464</v>
      </c>
      <c r="E57">
        <f>E19+D57</f>
        <v>3464</v>
      </c>
      <c r="F57">
        <f t="shared" ref="F57:I57" si="24">F19+E57</f>
        <v>3264</v>
      </c>
      <c r="G57">
        <f t="shared" si="24"/>
        <v>3264</v>
      </c>
      <c r="H57">
        <f t="shared" si="24"/>
        <v>2764</v>
      </c>
      <c r="I57">
        <f t="shared" si="24"/>
        <v>2764</v>
      </c>
      <c r="J57" t="str">
        <f t="shared" ca="1" si="23"/>
        <v>=I19+H57</v>
      </c>
    </row>
    <row r="58" spans="1:10" ht="15" customHeight="1">
      <c r="A58"/>
      <c r="B58" t="s">
        <v>70</v>
      </c>
      <c r="D58" s="59">
        <v>3347</v>
      </c>
      <c r="E58" s="59">
        <v>3709.68</v>
      </c>
      <c r="F58" s="59">
        <v>3593.4479999999999</v>
      </c>
      <c r="G58" s="59">
        <v>3602.4959999999996</v>
      </c>
      <c r="H58" s="59">
        <v>3853.752</v>
      </c>
      <c r="I58">
        <f>H58</f>
        <v>3853.752</v>
      </c>
      <c r="J58" t="str">
        <f t="shared" ca="1" si="23"/>
        <v>=H58</v>
      </c>
    </row>
    <row r="59" spans="1:10" ht="15" customHeight="1">
      <c r="A59"/>
      <c r="B59" t="s">
        <v>71</v>
      </c>
      <c r="D59">
        <f t="shared" ref="D59:I59" si="25">SUM(D55:D58)</f>
        <v>14677</v>
      </c>
      <c r="E59">
        <f t="shared" si="25"/>
        <v>15275.28</v>
      </c>
      <c r="F59">
        <f t="shared" si="25"/>
        <v>14705.208000000001</v>
      </c>
      <c r="G59">
        <f t="shared" si="25"/>
        <v>15562.175999999999</v>
      </c>
      <c r="H59">
        <f t="shared" si="25"/>
        <v>15919.912</v>
      </c>
      <c r="I59">
        <f t="shared" si="25"/>
        <v>15919.912</v>
      </c>
      <c r="J59" t="str">
        <f t="shared" ca="1" si="23"/>
        <v>=SUM(I55:I58)</v>
      </c>
    </row>
    <row r="60" spans="1:10" ht="15" customHeight="1">
      <c r="A60"/>
    </row>
    <row r="61" spans="1:10" ht="15" customHeight="1">
      <c r="A61"/>
      <c r="B61" t="s">
        <v>72</v>
      </c>
      <c r="D61" s="59">
        <v>9040</v>
      </c>
      <c r="E61">
        <f>E43</f>
        <v>9644.8353999999999</v>
      </c>
      <c r="F61">
        <f t="shared" ref="F61:H61" si="26">F43</f>
        <v>10215.10514</v>
      </c>
      <c r="G61">
        <f t="shared" si="26"/>
        <v>10788.065619999999</v>
      </c>
      <c r="H61">
        <f t="shared" si="26"/>
        <v>11435.745879999999</v>
      </c>
      <c r="I61">
        <f>H61</f>
        <v>11435.745879999999</v>
      </c>
      <c r="J61" t="str">
        <f t="shared" ref="J61:J62" ca="1" si="27">_xlfn.FORMULATEXT(I61)</f>
        <v>=H61</v>
      </c>
    </row>
    <row r="62" spans="1:10" ht="15" customHeight="1">
      <c r="A62"/>
      <c r="B62" t="s">
        <v>73</v>
      </c>
      <c r="D62">
        <f>D59+D61</f>
        <v>23717</v>
      </c>
      <c r="E62">
        <f t="shared" ref="E62:I62" si="28">E59+E61</f>
        <v>24920.115400000002</v>
      </c>
      <c r="F62">
        <f t="shared" si="28"/>
        <v>24920.313139999998</v>
      </c>
      <c r="G62">
        <f t="shared" si="28"/>
        <v>26350.241620000001</v>
      </c>
      <c r="H62">
        <f t="shared" si="28"/>
        <v>27355.657879999999</v>
      </c>
      <c r="I62">
        <f t="shared" si="28"/>
        <v>27355.657879999999</v>
      </c>
      <c r="J62" t="str">
        <f t="shared" ca="1" si="27"/>
        <v>=I59+I61</v>
      </c>
    </row>
    <row r="63" spans="1:10" ht="15" customHeight="1">
      <c r="A63"/>
    </row>
    <row r="64" spans="1:10" ht="15" customHeight="1">
      <c r="A64"/>
      <c r="B64" t="s">
        <v>74</v>
      </c>
      <c r="D64">
        <f t="shared" ref="D64:I64" si="29">D62-D53</f>
        <v>0</v>
      </c>
      <c r="E64">
        <f t="shared" si="29"/>
        <v>5159.0674000000035</v>
      </c>
      <c r="F64">
        <f t="shared" si="29"/>
        <v>5486.878507999998</v>
      </c>
      <c r="G64">
        <f t="shared" si="29"/>
        <v>5250.2472295920015</v>
      </c>
      <c r="H64">
        <f t="shared" si="29"/>
        <v>5218.8758276946464</v>
      </c>
      <c r="I64">
        <f t="shared" si="29"/>
        <v>5218.8758276946464</v>
      </c>
      <c r="J64" t="str">
        <f t="shared" ref="J64" ca="1" si="30">_xlfn.FORMULATEXT(I64)</f>
        <v>=I62-I53</v>
      </c>
    </row>
    <row r="65" spans="1:2" ht="15" customHeight="1">
      <c r="A65"/>
    </row>
    <row r="66" spans="1:2" ht="15" customHeight="1">
      <c r="A66" s="16" t="s">
        <v>75</v>
      </c>
    </row>
    <row r="67" spans="1:2" ht="15" customHeight="1">
      <c r="A67"/>
      <c r="B67" t="s">
        <v>52</v>
      </c>
    </row>
    <row r="68" spans="1:2" ht="15" customHeight="1">
      <c r="A68"/>
      <c r="B68" t="s">
        <v>56</v>
      </c>
    </row>
    <row r="69" spans="1:2" ht="15" customHeight="1">
      <c r="A69"/>
      <c r="B69" t="s">
        <v>76</v>
      </c>
    </row>
    <row r="70" spans="1:2" ht="15" customHeight="1">
      <c r="A70"/>
      <c r="B70" t="s">
        <v>77</v>
      </c>
    </row>
    <row r="71" spans="1:2" ht="15" customHeight="1">
      <c r="A71"/>
      <c r="B71" t="s">
        <v>78</v>
      </c>
    </row>
    <row r="72" spans="1:2" ht="15" customHeight="1">
      <c r="A72"/>
    </row>
    <row r="73" spans="1:2" ht="15" customHeight="1">
      <c r="A73"/>
      <c r="B73" t="s">
        <v>55</v>
      </c>
    </row>
    <row r="74" spans="1:2" ht="15" customHeight="1">
      <c r="A74"/>
      <c r="B74" t="s">
        <v>79</v>
      </c>
    </row>
    <row r="75" spans="1:2" ht="15" customHeight="1">
      <c r="A75"/>
    </row>
    <row r="76" spans="1:2" ht="15" customHeight="1">
      <c r="A76"/>
      <c r="B76" t="s">
        <v>80</v>
      </c>
    </row>
    <row r="77" spans="1:2" ht="15" customHeight="1">
      <c r="A77"/>
      <c r="B77" t="s">
        <v>40</v>
      </c>
    </row>
    <row r="78" spans="1:2" ht="15" customHeight="1">
      <c r="A78"/>
      <c r="B78" t="s">
        <v>81</v>
      </c>
    </row>
    <row r="79" spans="1:2" ht="15" customHeight="1">
      <c r="A79"/>
    </row>
    <row r="80" spans="1:2" ht="15" customHeight="1">
      <c r="A80"/>
      <c r="B80" t="s">
        <v>82</v>
      </c>
    </row>
    <row r="81" spans="1:2" ht="15" customHeight="1">
      <c r="A81"/>
    </row>
    <row r="82" spans="1:2" ht="15" customHeight="1">
      <c r="A82"/>
      <c r="B82" t="s">
        <v>83</v>
      </c>
    </row>
    <row r="83" spans="1:2" ht="15" customHeight="1">
      <c r="A83"/>
      <c r="B83" t="s">
        <v>84</v>
      </c>
    </row>
    <row r="84" spans="1:2" ht="15" customHeight="1">
      <c r="A84"/>
    </row>
    <row r="85" spans="1:2" ht="15" customHeight="1">
      <c r="A85" s="16" t="s">
        <v>85</v>
      </c>
    </row>
    <row r="86" spans="1:2" ht="15" customHeight="1">
      <c r="A86"/>
      <c r="B86" t="s">
        <v>86</v>
      </c>
    </row>
    <row r="87" spans="1:2" ht="15" customHeight="1">
      <c r="A87"/>
      <c r="B87" t="s">
        <v>87</v>
      </c>
    </row>
    <row r="88" spans="1:2" ht="15" customHeight="1">
      <c r="A88"/>
      <c r="B88" t="s">
        <v>88</v>
      </c>
    </row>
    <row r="89" spans="1:2" ht="15" customHeight="1">
      <c r="A89"/>
    </row>
    <row r="90" spans="1:2" ht="15" customHeight="1">
      <c r="A90" s="16" t="s">
        <v>89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0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8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78D312-44CA-4B18-934C-1DAE256F0E7C}"/>
</file>

<file path=customXml/itemProps2.xml><?xml version="1.0" encoding="utf-8"?>
<ds:datastoreItem xmlns:ds="http://schemas.openxmlformats.org/officeDocument/2006/customXml" ds:itemID="{0FD1E03F-BE3D-4879-8570-0366E656AE46}"/>
</file>

<file path=customXml/itemProps3.xml><?xml version="1.0" encoding="utf-8"?>
<ds:datastoreItem xmlns:ds="http://schemas.openxmlformats.org/officeDocument/2006/customXml" ds:itemID="{D6FCEA1F-CF79-43BF-89B0-C716480FCDF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Donal Feeney</cp:lastModifiedBy>
  <cp:revision/>
  <dcterms:created xsi:type="dcterms:W3CDTF">2016-02-03T14:06:14Z</dcterms:created>
  <dcterms:modified xsi:type="dcterms:W3CDTF">2022-12-17T10:54:40Z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