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bhero-my.sharepoint.com/personal/deborah_taylor_fe_training/Documents/Deborah Taylor/D Taylor/Useful Materials/Materials Development/Qtly Modeling Re-records/10. Updating Models for Results Workout/"/>
    </mc:Choice>
  </mc:AlternateContent>
  <xr:revisionPtr revIDLastSave="29" documentId="13_ncr:1_{E3EB4FBB-2E11-49DB-B90B-3816A08684F2}" xr6:coauthVersionLast="47" xr6:coauthVersionMax="47" xr10:uidLastSave="{1AEE0596-7924-4CBD-A32D-12B8EE39BF7A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Workout" sheetId="14" r:id="rId3"/>
  </sheets>
  <definedNames>
    <definedName name="_xlnm._FilterDatabase" localSheetId="2" hidden="1">Workout!$S$44:$S$44</definedName>
    <definedName name="circswitch">Info!$N$10</definedName>
    <definedName name="_xlnm.Print_Area" localSheetId="2">Workout!$A$1:$M$49</definedName>
    <definedName name="_xlnm.Print_Titles" localSheetId="2">Workout!$1:$2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48" i="14" l="1"/>
  <c r="F48" i="14"/>
  <c r="E48" i="14"/>
  <c r="D48" i="14"/>
  <c r="G46" i="14"/>
  <c r="G17" i="14"/>
  <c r="I46" i="14"/>
  <c r="H16" i="14"/>
  <c r="M46" i="14"/>
  <c r="M44" i="14"/>
  <c r="N47" i="14"/>
  <c r="N43" i="14"/>
  <c r="N45" i="14"/>
  <c r="N48" i="14"/>
  <c r="I44" i="14" l="1"/>
  <c r="G44" i="14"/>
  <c r="F44" i="14"/>
  <c r="E44" i="14"/>
  <c r="F15" i="14"/>
  <c r="G15" i="14"/>
  <c r="E15" i="14"/>
  <c r="I39" i="14"/>
  <c r="I40" i="14"/>
  <c r="E40" i="14"/>
  <c r="F40" i="14"/>
  <c r="G40" i="14"/>
  <c r="D40" i="14"/>
  <c r="H45" i="14"/>
  <c r="H47" i="14"/>
  <c r="H43" i="14"/>
  <c r="I47" i="14"/>
  <c r="I48" i="14" s="1"/>
  <c r="I30" i="14"/>
  <c r="I34" i="14" s="1"/>
  <c r="I35" i="14" s="1"/>
  <c r="E11" i="14"/>
  <c r="F11" i="14"/>
  <c r="G11" i="14"/>
  <c r="D11" i="14"/>
  <c r="M47" i="14" l="1"/>
  <c r="I32" i="14"/>
  <c r="I33" i="14" s="1"/>
  <c r="J14" i="14"/>
  <c r="K14" i="14"/>
  <c r="K15" i="14" s="1"/>
  <c r="L14" i="14"/>
  <c r="I14" i="14"/>
  <c r="L15" i="14" l="1"/>
  <c r="J15" i="14"/>
  <c r="I15" i="14"/>
  <c r="I16" i="14"/>
  <c r="A1" i="14"/>
  <c r="J43" i="14"/>
  <c r="K43" i="14"/>
  <c r="L43" i="14"/>
  <c r="I17" i="14" l="1"/>
  <c r="J45" i="14"/>
  <c r="J48" i="14" s="1"/>
  <c r="J44" i="14"/>
  <c r="L45" i="14"/>
  <c r="L48" i="14" s="1"/>
  <c r="L44" i="14"/>
  <c r="K45" i="14"/>
  <c r="K48" i="14" s="1"/>
  <c r="K44" i="14"/>
  <c r="M48" i="14" l="1"/>
  <c r="J46" i="14"/>
  <c r="K46" i="14"/>
  <c r="L46" i="14"/>
  <c r="M45" i="14"/>
  <c r="H14" i="14" l="1"/>
  <c r="J16" i="14" l="1"/>
  <c r="J17" i="14" l="1"/>
  <c r="K16" i="14"/>
  <c r="K17" i="14" l="1"/>
  <c r="M43" i="14"/>
  <c r="L16" i="14"/>
  <c r="L17" i="14" s="1"/>
  <c r="M14" i="14"/>
  <c r="M16" i="14" l="1"/>
  <c r="A7" i="1" l="1"/>
  <c r="A1" i="6" l="1"/>
  <c r="H48" i="14" l="1"/>
</calcChain>
</file>

<file path=xl/sharedStrings.xml><?xml version="1.0" encoding="utf-8"?>
<sst xmlns="http://schemas.openxmlformats.org/spreadsheetml/2006/main" count="81" uniqueCount="62">
  <si>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</si>
  <si>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</si>
  <si>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</si>
  <si>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</si>
  <si>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</si>
  <si>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</si>
  <si>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</si>
  <si>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</si>
  <si>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</si>
  <si>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Millions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</si>
  <si>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</si>
  <si>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</si>
  <si>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</si>
  <si>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</si>
  <si>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</si>
  <si>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</si>
  <si>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</si>
  <si>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</si>
  <si>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</si>
  <si>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</si>
  <si>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Income Statement</t>
  </si>
  <si>
    <t>Income Statement Assumptions</t>
  </si>
  <si>
    <t>End</t>
  </si>
  <si>
    <t>FY1Q1</t>
  </si>
  <si>
    <t>FY1Q2</t>
  </si>
  <si>
    <t>FY1Q3</t>
  </si>
  <si>
    <t>FY1Q4</t>
  </si>
  <si>
    <t>FY1</t>
  </si>
  <si>
    <t>FY0</t>
  </si>
  <si>
    <t>FY0Q1</t>
  </si>
  <si>
    <t>FY0Q2</t>
  </si>
  <si>
    <t>FY0Q3</t>
  </si>
  <si>
    <t>FY0Q4</t>
  </si>
  <si>
    <t>Q/Q revenue growth</t>
  </si>
  <si>
    <t>Y/Y revenue growth</t>
  </si>
  <si>
    <t>FY1Q1 results</t>
  </si>
  <si>
    <t>Quarterly Modeling</t>
  </si>
  <si>
    <t>Updating models for quarterly results</t>
  </si>
  <si>
    <t>Updated Forecasts</t>
  </si>
  <si>
    <t>EBITDA margin</t>
  </si>
  <si>
    <t>Underlying EBITDA margin</t>
  </si>
  <si>
    <t>Assumptions</t>
  </si>
  <si>
    <t>MD&amp;A extract:</t>
  </si>
  <si>
    <t>Reported results ($m)</t>
  </si>
  <si>
    <t>Growth vs Analyst Forecast (bps)</t>
  </si>
  <si>
    <t>Margin vs Analyst Forecast (bps)</t>
  </si>
  <si>
    <t>12m rolling EBITDA margin</t>
  </si>
  <si>
    <t>Updating Models for Results</t>
  </si>
  <si>
    <t>Workout</t>
  </si>
  <si>
    <t xml:space="preserve"> </t>
  </si>
  <si>
    <t>Update the analyst forecasts in the 'Updated Forecasts' section below.</t>
  </si>
  <si>
    <t>EBITDA ($m)</t>
  </si>
  <si>
    <t>Reported EBITDA ($m)</t>
  </si>
  <si>
    <t>Non-recurring costs ($m)</t>
  </si>
  <si>
    <t>Underlying EBITDA ($m)</t>
  </si>
  <si>
    <t xml:space="preserve">You are provided with extracts from an analyst model immediately before the FY1Q1 results are released. </t>
  </si>
  <si>
    <t>An analyst has analyzed the FY1Q1 results as shown below.</t>
  </si>
  <si>
    <t>Revenues ($m)</t>
  </si>
  <si>
    <t xml:space="preserve">Q1 revenues were $1,057.7m compared with $1,048.2m in the previous quarter. Although we are currently </t>
  </si>
  <si>
    <t>experiencing increased pricing pressures, we expect Y/Y growth rate for Q1 to be maintained for the rest of FY1.</t>
  </si>
  <si>
    <t xml:space="preserve">Q1 EBITDA was $393.5m, compared with $402.7m in the previous quarter. The fall is primarily a result of $10.5m </t>
  </si>
  <si>
    <t>additional costs in relation to supply chain constraints. These operational issues have now been fully resolved.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</si>
</sst>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#,##0.0_);\(#,##0.0\);0.0_);@_)"/>
    <numFmt numFmtId="174" formatCode="#,##0.0\ \x_);\(#,##0.0\ \x\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2">
    <xf numFmtId="173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4" fontId="9" fillId="0" borderId="0" applyFont="0" applyFill="0" applyBorder="0" applyAlignment="0" applyProtection="0"/>
    <xf numFmtId="170" fontId="3" fillId="0" borderId="0">
      <alignment vertical="top"/>
    </xf>
  </cellStyleXfs>
  <cellXfs count="77">
    <xf numFmtId="173" fontId="0" fillId="0" borderId="0" xfId="0"/>
    <xf numFmtId="173" fontId="0" fillId="5" borderId="0" xfId="51" applyNumberFormat="1" applyFont="1" applyAlignment="1"/>
    <xf numFmtId="173" fontId="2" fillId="5" borderId="0" xfId="0" applyFont="1" applyFill="1"/>
    <xf numFmtId="173" fontId="2" fillId="4" borderId="0" xfId="0" applyFont="1" applyFill="1"/>
    <xf numFmtId="173" fontId="2" fillId="5" borderId="0" xfId="0" applyFont="1" applyFill="1" applyAlignment="1">
      <alignment vertical="top" wrapText="1"/>
    </xf>
    <xf numFmtId="173" fontId="2" fillId="5" borderId="1" xfId="0" applyFont="1" applyFill="1" applyBorder="1" applyAlignment="1">
      <alignment vertical="top"/>
    </xf>
    <xf numFmtId="170" fontId="31" fillId="2" borderId="0" xfId="48" applyNumberFormat="1">
      <alignment horizontal="left"/>
    </xf>
    <xf numFmtId="173" fontId="25" fillId="2" borderId="0" xfId="0" applyFont="1" applyFill="1"/>
    <xf numFmtId="173" fontId="26" fillId="3" borderId="0" xfId="0" applyFont="1" applyFill="1"/>
    <xf numFmtId="173" fontId="3" fillId="5" borderId="0" xfId="0" applyFont="1" applyFill="1" applyAlignment="1">
      <alignment horizontal="center" vertical="top"/>
    </xf>
    <xf numFmtId="173" fontId="3" fillId="5" borderId="0" xfId="0" applyFont="1" applyFill="1" applyAlignment="1">
      <alignment vertical="top"/>
    </xf>
    <xf numFmtId="173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1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3" fontId="2" fillId="5" borderId="0" xfId="0" applyFont="1" applyFill="1" applyAlignment="1">
      <alignment horizontal="left" vertical="top"/>
    </xf>
    <xf numFmtId="173" fontId="2" fillId="5" borderId="0" xfId="0" applyFont="1" applyFill="1" applyAlignment="1">
      <alignment vertical="top"/>
    </xf>
    <xf numFmtId="173" fontId="2" fillId="0" borderId="0" xfId="0" applyFont="1" applyAlignment="1">
      <alignment vertical="top" wrapText="1"/>
    </xf>
    <xf numFmtId="173" fontId="3" fillId="0" borderId="0" xfId="0" applyFont="1" applyAlignment="1">
      <alignment vertical="top"/>
    </xf>
    <xf numFmtId="173" fontId="2" fillId="0" borderId="0" xfId="0" applyFont="1" applyAlignment="1">
      <alignment horizontal="left" wrapText="1"/>
    </xf>
    <xf numFmtId="173" fontId="2" fillId="0" borderId="0" xfId="0" applyFont="1" applyAlignment="1">
      <alignment vertical="top"/>
    </xf>
    <xf numFmtId="173" fontId="2" fillId="0" borderId="0" xfId="0" applyFont="1"/>
    <xf numFmtId="173" fontId="4" fillId="0" borderId="0" xfId="0" applyFont="1" applyAlignment="1">
      <alignment vertical="center"/>
    </xf>
    <xf numFmtId="173" fontId="5" fillId="0" borderId="0" xfId="0" applyFont="1" applyAlignment="1">
      <alignment vertical="center" wrapText="1"/>
    </xf>
    <xf numFmtId="173" fontId="2" fillId="0" borderId="0" xfId="0" applyFont="1" applyAlignment="1">
      <alignment horizontal="left" vertical="top"/>
    </xf>
    <xf numFmtId="173" fontId="3" fillId="0" borderId="0" xfId="0" applyFont="1" applyAlignment="1">
      <alignment horizontal="center" vertical="top"/>
    </xf>
    <xf numFmtId="173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3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3" fontId="3" fillId="0" borderId="0" xfId="0" applyFont="1" applyAlignment="1">
      <alignment horizontal="left" vertical="top"/>
    </xf>
    <xf numFmtId="173" fontId="3" fillId="0" borderId="0" xfId="0" applyFont="1"/>
    <xf numFmtId="173" fontId="25" fillId="0" borderId="0" xfId="0" applyFont="1"/>
    <xf numFmtId="173" fontId="26" fillId="0" borderId="0" xfId="0" applyFont="1"/>
    <xf numFmtId="170" fontId="30" fillId="0" borderId="0" xfId="57" applyFill="1" applyAlignment="1">
      <alignment vertical="top"/>
    </xf>
    <xf numFmtId="170" fontId="2" fillId="5" borderId="0" xfId="51" applyNumberForma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>
      <alignment vertical="top"/>
    </xf>
    <xf numFmtId="0" fontId="2" fillId="5" borderId="12" xfId="59">
      <alignment vertical="top"/>
    </xf>
    <xf numFmtId="0" fontId="3" fillId="5" borderId="12" xfId="59" applyFont="1" applyAlignment="1">
      <alignment horizontal="center" vertical="top"/>
    </xf>
    <xf numFmtId="0" fontId="2" fillId="5" borderId="12" xfId="59" applyAlignment="1"/>
    <xf numFmtId="0" fontId="5" fillId="5" borderId="12" xfId="59" applyFont="1" applyAlignment="1">
      <alignment vertical="center" wrapText="1"/>
    </xf>
    <xf numFmtId="173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59" applyFont="1" applyAlignment="1"/>
    <xf numFmtId="0" fontId="2" fillId="5" borderId="12" xfId="59" applyAlignment="1">
      <alignment horizontal="left"/>
    </xf>
    <xf numFmtId="0" fontId="7" fillId="5" borderId="12" xfId="59" applyFont="1" applyAlignment="1">
      <alignment horizontal="center" vertical="center" wrapText="1"/>
    </xf>
    <xf numFmtId="0" fontId="7" fillId="5" borderId="12" xfId="59" applyFont="1" applyAlignment="1">
      <alignment vertical="center" wrapText="1"/>
    </xf>
    <xf numFmtId="170" fontId="30" fillId="37" borderId="11" xfId="58" applyNumberFormat="1">
      <protection locked="0"/>
    </xf>
    <xf numFmtId="170" fontId="2" fillId="0" borderId="0" xfId="51" applyNumberFormat="1" applyFill="1" applyAlignment="1"/>
    <xf numFmtId="0" fontId="2" fillId="0" borderId="0" xfId="59" applyFill="1" applyBorder="1" applyAlignment="1"/>
    <xf numFmtId="173" fontId="2" fillId="5" borderId="0" xfId="51" applyNumberFormat="1">
      <alignment vertical="top"/>
    </xf>
    <xf numFmtId="0" fontId="0" fillId="5" borderId="12" xfId="59" applyFont="1" applyAlignment="1"/>
    <xf numFmtId="173" fontId="4" fillId="5" borderId="0" xfId="51" applyNumberFormat="1" applyFont="1" applyAlignment="1">
      <alignment vertical="center"/>
    </xf>
    <xf numFmtId="0" fontId="3" fillId="5" borderId="12" xfId="59" applyFont="1" applyAlignment="1">
      <alignment horizontal="left" vertical="top"/>
    </xf>
    <xf numFmtId="173" fontId="30" fillId="0" borderId="0" xfId="57" applyNumberFormat="1" applyFill="1"/>
    <xf numFmtId="172" fontId="0" fillId="0" borderId="0" xfId="56" applyFont="1" applyFill="1"/>
    <xf numFmtId="172" fontId="30" fillId="37" borderId="11" xfId="58" applyNumberFormat="1">
      <protection locked="0"/>
    </xf>
    <xf numFmtId="172" fontId="30" fillId="0" borderId="0" xfId="57" applyNumberFormat="1" applyFill="1"/>
    <xf numFmtId="170" fontId="3" fillId="0" borderId="0" xfId="61">
      <alignment vertical="top"/>
    </xf>
    <xf numFmtId="173" fontId="32" fillId="0" borderId="0" xfId="0" applyFont="1"/>
    <xf numFmtId="173" fontId="33" fillId="0" borderId="0" xfId="0" applyFont="1"/>
    <xf numFmtId="170" fontId="31" fillId="2" borderId="0" xfId="48" applyNumberFormat="1" applyAlignment="1">
      <alignment horizontal="center"/>
    </xf>
    <xf numFmtId="173" fontId="5" fillId="0" borderId="0" xfId="0" applyFont="1" applyAlignment="1">
      <alignment horizontal="center" vertical="center" wrapText="1"/>
    </xf>
    <xf numFmtId="170" fontId="2" fillId="5" borderId="0" xfId="51" applyNumberFormat="1" applyAlignment="1">
      <alignment horizontal="left" vertical="top"/>
    </xf>
    <xf numFmtId="170" fontId="31" fillId="3" borderId="0" xfId="49" applyNumberFormat="1" applyFont="1" applyAlignment="1">
      <alignment horizontal="center" vertical="center"/>
    </xf>
    <xf numFmtId="173" fontId="0" fillId="5" borderId="0" xfId="0" applyFill="1" applyAlignment="1">
      <alignment horizontal="center" vertical="center" wrapText="1"/>
    </xf>
    <xf numFmtId="173" fontId="7" fillId="0" borderId="0" xfId="0" applyFont="1" applyAlignment="1">
      <alignment horizontal="center" vertical="center" wrapText="1"/>
    </xf>
    <xf numFmtId="173" fontId="0" fillId="5" borderId="0" xfId="51" applyNumberFormat="1" applyFont="1" applyAlignment="1">
      <alignment horizontal="left"/>
    </xf>
    <xf numFmtId="173" fontId="0" fillId="5" borderId="0" xfId="51" applyNumberFormat="1" applyFont="1" applyAlignment="1"/>
    <xf numFmtId="168" fontId="0" fillId="5" borderId="0" xfId="54" applyFont="1" applyFill="1" applyAlignment="1">
      <alignment horizontal="left"/>
    </xf>
    <xf numFmtId="173" fontId="4" fillId="5" borderId="0" xfId="0" applyFont="1" applyFill="1" applyAlignment="1">
      <alignment horizontal="left" vertical="center"/>
    </xf>
    <xf numFmtId="173" fontId="4" fillId="5" borderId="0" xfId="50" applyNumberFormat="1" applyFill="1">
      <alignment horizontal="left" vertical="center"/>
    </xf>
  </cellXfs>
  <cellStyles count="6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59" xr:uid="{00000000-0005-0000-0000-00001A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58" builtinId="20" customBuiltin="1"/>
    <cellStyle name="Linked Cell" xfId="18" builtinId="24" hidden="1"/>
    <cellStyle name="Multiple" xfId="55" xr:uid="{00000000-0005-0000-0000-000032000000}"/>
    <cellStyle name="Multiple 2" xfId="60" xr:uid="{6CA3CF0B-609F-47E0-BDB2-C9F54EED1B1A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1" xr:uid="{22E8F208-D304-4093-B280-A9DFE154C6F2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159944</xdr:colOff>
      <xdr:row>0</xdr:row>
      <xdr:rowOff>464821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s="22" customFormat="1" ht="75" customHeight="1" x14ac:dyDescent="0.45">
      <c r="A2" s="69" t="s">
        <v>36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68"/>
      <c r="D4" s="68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70" t="s">
        <v>11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1:14" s="23" customFormat="1" ht="15" customHeight="1" x14ac:dyDescent="0.4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</row>
    <row r="7" spans="1:14" s="23" customFormat="1" ht="15" customHeight="1" x14ac:dyDescent="0.45">
      <c r="A7" s="70" t="str">
        <f ca="1">"© "&amp;YEAR(TODAY())&amp;" Financial Edge Training "</f>
        <v xml:space="preserve">© 2022 Financial Edge Training 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71"/>
      <c r="H9" s="71"/>
      <c r="I9" s="71"/>
      <c r="J9" s="71"/>
      <c r="K9" s="28"/>
    </row>
    <row r="10" spans="1:14" s="23" customFormat="1" ht="15" customHeight="1" x14ac:dyDescent="0.45">
      <c r="B10" s="24"/>
      <c r="C10" s="24"/>
      <c r="F10" s="28"/>
      <c r="G10" s="71"/>
      <c r="H10" s="71"/>
      <c r="I10" s="71"/>
      <c r="J10" s="71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7"/>
      <c r="H12" s="67"/>
      <c r="I12" s="67"/>
      <c r="J12" s="67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7"/>
      <c r="H13" s="67"/>
      <c r="I13" s="67"/>
      <c r="J13" s="67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7"/>
      <c r="H14" s="67"/>
      <c r="I14" s="67"/>
      <c r="J14" s="67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7"/>
      <c r="H16" s="67"/>
      <c r="I16" s="67"/>
      <c r="J16" s="67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0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328125" customWidth="1"/>
    <col min="4" max="4" width="2.86328125" customWidth="1"/>
    <col min="5" max="7" width="1.46484375" customWidth="1"/>
    <col min="8" max="8" width="2.86328125" customWidth="1"/>
    <col min="9" max="9" width="42.86328125" customWidth="1"/>
    <col min="10" max="11" width="1.46484375" customWidth="1"/>
    <col min="12" max="12" width="15.53125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86328125" bestFit="1" customWidth="1"/>
  </cols>
  <sheetData>
    <row r="1" spans="1:18" s="34" customFormat="1" ht="45" customHeight="1" x14ac:dyDescent="0.85">
      <c r="A1" s="14" t="str">
        <f>Welcome!A2</f>
        <v>Quarterly Modeling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 x14ac:dyDescent="0.65">
      <c r="A2" s="15" t="s">
        <v>18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 x14ac:dyDescent="0.45"/>
    <row r="4" spans="1:18" s="3" customFormat="1" ht="22.5" customHeight="1" x14ac:dyDescent="0.45">
      <c r="A4" s="2"/>
      <c r="B4" s="75" t="s">
        <v>0</v>
      </c>
      <c r="C4" s="75"/>
      <c r="D4" s="75"/>
      <c r="E4" s="75"/>
      <c r="F4" s="75"/>
      <c r="G4" s="75"/>
      <c r="H4" s="75"/>
      <c r="I4" s="75"/>
      <c r="K4" s="2"/>
      <c r="L4" s="75" t="s">
        <v>2</v>
      </c>
      <c r="M4" s="75"/>
      <c r="N4" s="75"/>
      <c r="O4" s="75"/>
      <c r="P4" s="75"/>
      <c r="Q4" s="40"/>
      <c r="R4" s="40"/>
    </row>
    <row r="5" spans="1:18" s="3" customFormat="1" ht="15" customHeight="1" x14ac:dyDescent="0.45">
      <c r="A5" s="17"/>
      <c r="B5" s="9" t="s">
        <v>1</v>
      </c>
      <c r="C5" s="1" t="s">
        <v>37</v>
      </c>
      <c r="D5" s="18"/>
      <c r="E5" s="18"/>
      <c r="F5" s="18"/>
      <c r="G5" s="18"/>
      <c r="H5" s="18"/>
      <c r="I5" s="18"/>
      <c r="K5" s="2"/>
      <c r="L5" s="1" t="s">
        <v>3</v>
      </c>
      <c r="M5" s="10"/>
      <c r="N5" s="73"/>
      <c r="O5" s="73"/>
      <c r="P5" s="73"/>
      <c r="Q5" s="73"/>
      <c r="R5" s="40"/>
    </row>
    <row r="6" spans="1:18" s="3" customFormat="1" ht="15" customHeight="1" x14ac:dyDescent="0.45">
      <c r="A6" s="4"/>
      <c r="B6" s="9"/>
      <c r="C6" s="1"/>
      <c r="D6" s="18"/>
      <c r="E6" s="18"/>
      <c r="F6" s="18"/>
      <c r="G6" s="18"/>
      <c r="H6" s="18"/>
      <c r="I6" s="18"/>
      <c r="K6" s="17"/>
      <c r="L6" s="1" t="s">
        <v>4</v>
      </c>
      <c r="M6" s="10"/>
      <c r="N6" s="74"/>
      <c r="O6" s="74"/>
      <c r="P6" s="74"/>
      <c r="Q6" s="74"/>
      <c r="R6" s="40"/>
    </row>
    <row r="7" spans="1:18" s="3" customFormat="1" ht="15" customHeight="1" x14ac:dyDescent="0.45">
      <c r="A7" s="18"/>
      <c r="B7" s="9"/>
      <c r="C7" s="1"/>
      <c r="D7" s="18"/>
      <c r="E7" s="18"/>
      <c r="F7" s="18"/>
      <c r="G7" s="18"/>
      <c r="H7" s="18"/>
      <c r="I7" s="18"/>
      <c r="K7" s="4"/>
      <c r="L7" s="1" t="s">
        <v>5</v>
      </c>
      <c r="M7" s="10"/>
      <c r="N7" s="72"/>
      <c r="O7" s="72"/>
      <c r="P7" s="72"/>
      <c r="Q7" s="72"/>
      <c r="R7" s="40"/>
    </row>
    <row r="8" spans="1:18" s="3" customFormat="1" ht="15" customHeight="1" x14ac:dyDescent="0.45">
      <c r="A8" s="18"/>
      <c r="B8" s="9"/>
      <c r="C8" s="1"/>
      <c r="D8" s="18"/>
      <c r="E8" s="18"/>
      <c r="F8" s="18"/>
      <c r="G8" s="18"/>
      <c r="H8" s="18"/>
      <c r="I8" s="18"/>
      <c r="K8" s="18"/>
      <c r="L8" s="1" t="s">
        <v>6</v>
      </c>
      <c r="M8" s="10"/>
      <c r="N8" s="72" t="s">
        <v>9</v>
      </c>
      <c r="O8" s="72"/>
      <c r="P8" s="72"/>
      <c r="Q8" s="72"/>
      <c r="R8" s="40"/>
    </row>
    <row r="9" spans="1:18" s="3" customFormat="1" ht="15" customHeight="1" x14ac:dyDescent="0.45">
      <c r="A9" s="41"/>
      <c r="B9" s="9"/>
      <c r="C9" s="1"/>
      <c r="D9" s="41"/>
      <c r="E9" s="41"/>
      <c r="F9" s="41"/>
      <c r="G9" s="41"/>
      <c r="H9" s="41"/>
      <c r="I9" s="41"/>
      <c r="K9" s="18"/>
      <c r="L9" s="1" t="s">
        <v>7</v>
      </c>
      <c r="M9" s="10"/>
      <c r="N9" s="72" t="s">
        <v>10</v>
      </c>
      <c r="O9" s="72"/>
      <c r="P9" s="72"/>
      <c r="Q9" s="72"/>
      <c r="R9" s="40"/>
    </row>
    <row r="10" spans="1:18" s="3" customFormat="1" ht="15" customHeight="1" x14ac:dyDescent="0.4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" t="s">
        <v>8</v>
      </c>
      <c r="M10" s="10"/>
      <c r="N10" s="72">
        <v>0</v>
      </c>
      <c r="O10" s="72"/>
      <c r="P10" s="72"/>
      <c r="Q10" s="72"/>
      <c r="R10" s="47"/>
    </row>
    <row r="11" spans="1:18" s="3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8"/>
      <c r="M11" s="58"/>
      <c r="N11" s="48"/>
      <c r="O11" s="49"/>
      <c r="P11" s="49"/>
      <c r="Q11" s="50"/>
      <c r="R11" s="51"/>
    </row>
    <row r="12" spans="1:18" s="3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 x14ac:dyDescent="0.45">
      <c r="A13" s="1"/>
      <c r="B13" s="76" t="s">
        <v>19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N13" s="2"/>
      <c r="O13" s="75" t="s">
        <v>14</v>
      </c>
      <c r="P13" s="75"/>
      <c r="Q13" s="75"/>
      <c r="R13" s="57"/>
    </row>
    <row r="14" spans="1:18" s="3" customFormat="1" ht="15" customHeight="1" x14ac:dyDescent="0.45">
      <c r="A14" s="55"/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  <c r="N14" s="17"/>
      <c r="O14" s="27"/>
      <c r="P14" s="22"/>
      <c r="Q14" s="22"/>
      <c r="R14" s="55"/>
    </row>
    <row r="15" spans="1:18" s="3" customFormat="1" ht="15" customHeight="1" x14ac:dyDescent="0.45">
      <c r="A15" s="55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N15" s="4"/>
      <c r="O15" s="27"/>
      <c r="P15" s="52" t="s">
        <v>15</v>
      </c>
      <c r="Q15" s="22"/>
      <c r="R15" s="55"/>
    </row>
    <row r="16" spans="1:18" s="3" customFormat="1" ht="15" customHeight="1" x14ac:dyDescent="0.45">
      <c r="A16" s="55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N16" s="18"/>
      <c r="O16" s="27"/>
      <c r="P16" s="36" t="s">
        <v>16</v>
      </c>
      <c r="Q16" s="22"/>
      <c r="R16" s="55"/>
    </row>
    <row r="17" spans="1:18" s="3" customFormat="1" ht="15" customHeight="1" x14ac:dyDescent="0.45">
      <c r="A17" s="55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N17" s="18"/>
      <c r="O17" s="27"/>
      <c r="P17" t="s">
        <v>17</v>
      </c>
      <c r="Q17" s="22"/>
      <c r="R17" s="55"/>
    </row>
    <row r="18" spans="1:18" s="3" customFormat="1" ht="15" customHeight="1" x14ac:dyDescent="0.45">
      <c r="A18" s="39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N18" s="39"/>
      <c r="O18" s="53"/>
      <c r="P18" s="53"/>
      <c r="Q18" s="53"/>
      <c r="R18" s="39"/>
    </row>
    <row r="19" spans="1:18" ht="14.65" thickBot="1" x14ac:dyDescent="0.5">
      <c r="A19" s="44"/>
      <c r="B19" s="44"/>
      <c r="C19" s="44"/>
      <c r="D19" s="56"/>
      <c r="E19" s="56"/>
      <c r="F19" s="56"/>
      <c r="G19" s="56"/>
      <c r="H19" s="56"/>
      <c r="I19" s="56"/>
      <c r="J19" s="56"/>
      <c r="K19" s="56"/>
      <c r="L19" s="56"/>
      <c r="N19" s="44"/>
      <c r="O19" s="44"/>
      <c r="P19" s="44"/>
      <c r="Q19" s="44"/>
      <c r="R19" s="44"/>
    </row>
    <row r="20" spans="1:18" x14ac:dyDescent="0.45">
      <c r="Q20" s="54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570EB-4AF1-4FD2-9EC4-CA3989CA8250}">
  <sheetPr>
    <pageSetUpPr fitToPage="1"/>
  </sheetPr>
  <dimension ref="A1:N50"/>
  <sheetViews>
    <sheetView zoomScaleNormal="100" workbookViewId="0">
      <pane xSplit="2" ySplit="2" topLeftCell="C4" activePane="bottomRight" state="frozen"/>
      <selection pane="topRight" activeCell="C1" sqref="C1"/>
      <selection pane="bottomLeft" activeCell="A3" sqref="A3"/>
      <selection pane="bottomRight"/>
    </sheetView>
  </sheetViews>
  <sheetFormatPr defaultColWidth="9.1328125" defaultRowHeight="15" customHeight="1" outlineLevelCol="1" x14ac:dyDescent="0.45"/>
  <cols>
    <col min="1" max="1" width="1.46484375" style="16" customWidth="1"/>
    <col min="2" max="2" width="32.1328125" customWidth="1"/>
    <col min="3" max="3" width="2.33203125" customWidth="1"/>
    <col min="4" max="7" width="11" customWidth="1" outlineLevel="1"/>
    <col min="8" max="8" width="11" customWidth="1"/>
    <col min="9" max="12" width="11" customWidth="1" outlineLevel="1"/>
    <col min="13" max="13" width="11" customWidth="1"/>
  </cols>
  <sheetData>
    <row r="1" spans="1:13" s="46" customFormat="1" ht="45" customHeight="1" x14ac:dyDescent="0.85">
      <c r="A1" s="6" t="str">
        <f>Welcome!A2</f>
        <v>Quarterly Modeling</v>
      </c>
      <c r="B1" s="11"/>
      <c r="C1" s="13"/>
      <c r="D1" s="13" t="s">
        <v>12</v>
      </c>
      <c r="E1" s="13" t="s">
        <v>12</v>
      </c>
      <c r="F1" s="13" t="s">
        <v>12</v>
      </c>
      <c r="G1" s="13" t="s">
        <v>12</v>
      </c>
      <c r="H1" s="13" t="s">
        <v>12</v>
      </c>
      <c r="I1" s="13" t="s">
        <v>13</v>
      </c>
      <c r="J1" s="13" t="s">
        <v>13</v>
      </c>
      <c r="K1" s="13" t="s">
        <v>13</v>
      </c>
      <c r="L1" s="13" t="s">
        <v>13</v>
      </c>
      <c r="M1" s="13" t="s">
        <v>13</v>
      </c>
    </row>
    <row r="2" spans="1:13" s="35" customFormat="1" ht="30" customHeight="1" x14ac:dyDescent="0.65">
      <c r="A2" s="15" t="s">
        <v>47</v>
      </c>
      <c r="B2" s="8"/>
      <c r="C2" s="12"/>
      <c r="D2" s="12" t="s">
        <v>29</v>
      </c>
      <c r="E2" s="12" t="s">
        <v>30</v>
      </c>
      <c r="F2" s="12" t="s">
        <v>31</v>
      </c>
      <c r="G2" s="12" t="s">
        <v>32</v>
      </c>
      <c r="H2" s="12" t="s">
        <v>28</v>
      </c>
      <c r="I2" s="12" t="s">
        <v>23</v>
      </c>
      <c r="J2" s="12" t="s">
        <v>24</v>
      </c>
      <c r="K2" s="12" t="s">
        <v>25</v>
      </c>
      <c r="L2" s="12" t="s">
        <v>26</v>
      </c>
      <c r="M2" s="12" t="s">
        <v>27</v>
      </c>
    </row>
    <row r="3" spans="1:13" ht="15" customHeight="1" x14ac:dyDescent="0.45">
      <c r="A3"/>
    </row>
    <row r="4" spans="1:13" ht="15" customHeight="1" x14ac:dyDescent="0.45">
      <c r="A4" s="16" t="s">
        <v>48</v>
      </c>
    </row>
    <row r="5" spans="1:13" ht="15" customHeight="1" x14ac:dyDescent="0.45">
      <c r="A5"/>
      <c r="B5" s="63" t="s">
        <v>55</v>
      </c>
    </row>
    <row r="6" spans="1:13" ht="15" customHeight="1" x14ac:dyDescent="0.45">
      <c r="A6"/>
      <c r="B6" s="63" t="s">
        <v>56</v>
      </c>
    </row>
    <row r="7" spans="1:13" ht="15" customHeight="1" x14ac:dyDescent="0.45">
      <c r="A7"/>
      <c r="B7" s="63" t="s">
        <v>50</v>
      </c>
    </row>
    <row r="8" spans="1:13" ht="15" customHeight="1" x14ac:dyDescent="0.45">
      <c r="A8"/>
    </row>
    <row r="9" spans="1:13" ht="15" customHeight="1" x14ac:dyDescent="0.45">
      <c r="A9" s="16" t="s">
        <v>21</v>
      </c>
    </row>
    <row r="10" spans="1:13" ht="15" customHeight="1" x14ac:dyDescent="0.45">
      <c r="A10"/>
      <c r="B10" t="s">
        <v>34</v>
      </c>
      <c r="D10" s="62">
        <v>5.8000000000000003E-2</v>
      </c>
      <c r="E10" s="62">
        <v>5.7000000000000002E-2</v>
      </c>
      <c r="F10" s="62">
        <v>5.8000000000000003E-2</v>
      </c>
      <c r="G10" s="62">
        <v>5.8999999999999997E-2</v>
      </c>
      <c r="I10" s="61">
        <v>5.8000000000000003E-2</v>
      </c>
      <c r="J10" s="61">
        <v>5.8000000000000003E-2</v>
      </c>
      <c r="K10" s="61">
        <v>5.8000000000000003E-2</v>
      </c>
      <c r="L10" s="61">
        <v>5.8000000000000003E-2</v>
      </c>
    </row>
    <row r="11" spans="1:13" ht="15" customHeight="1" x14ac:dyDescent="0.45">
      <c r="A11"/>
      <c r="B11" t="s">
        <v>39</v>
      </c>
      <c r="D11" s="60">
        <f>D16/D14</f>
        <v>0.38400000000000001</v>
      </c>
      <c r="E11" s="60">
        <f>E16/E14</f>
        <v>0.38103418985930199</v>
      </c>
      <c r="F11" s="60">
        <f>F16/F14</f>
        <v>0.38498075732165937</v>
      </c>
      <c r="G11" s="60">
        <f>G16/G14</f>
        <v>0.38416610287271052</v>
      </c>
      <c r="I11" s="61">
        <v>0.38400000000000001</v>
      </c>
      <c r="J11" s="61">
        <v>0.38400000000000001</v>
      </c>
      <c r="K11" s="61">
        <v>0.38400000000000001</v>
      </c>
      <c r="L11" s="61">
        <v>0.38400000000000001</v>
      </c>
    </row>
    <row r="12" spans="1:13" ht="15" customHeight="1" x14ac:dyDescent="0.45">
      <c r="A12"/>
    </row>
    <row r="13" spans="1:13" ht="15" customHeight="1" x14ac:dyDescent="0.45">
      <c r="A13" s="16" t="s">
        <v>20</v>
      </c>
    </row>
    <row r="14" spans="1:13" ht="15" customHeight="1" x14ac:dyDescent="0.45">
      <c r="A14"/>
      <c r="B14" t="s">
        <v>57</v>
      </c>
      <c r="D14" s="59">
        <v>1003.5</v>
      </c>
      <c r="E14" s="59">
        <v>1011.528</v>
      </c>
      <c r="F14" s="59">
        <v>1019.620224</v>
      </c>
      <c r="G14" s="59">
        <v>1048.1695902720001</v>
      </c>
      <c r="H14">
        <f>SUM(D14:G14)</f>
        <v>4082.8178142719999</v>
      </c>
      <c r="I14">
        <f>(1+I10)*D14</f>
        <v>1061.703</v>
      </c>
      <c r="J14">
        <f t="shared" ref="J14:L14" si="0">(1+J10)*E14</f>
        <v>1070.1966240000002</v>
      </c>
      <c r="K14">
        <f t="shared" si="0"/>
        <v>1078.758196992</v>
      </c>
      <c r="L14">
        <f t="shared" si="0"/>
        <v>1108.9634265077761</v>
      </c>
      <c r="M14">
        <f>SUM(I14:L14)</f>
        <v>4319.6212474997756</v>
      </c>
    </row>
    <row r="15" spans="1:13" ht="15" customHeight="1" x14ac:dyDescent="0.45">
      <c r="A15"/>
      <c r="B15" t="s">
        <v>33</v>
      </c>
      <c r="E15" s="60">
        <f>E14/D14-1</f>
        <v>8.0000000000000071E-3</v>
      </c>
      <c r="F15" s="60">
        <f t="shared" ref="F15:G15" si="1">F14/E14-1</f>
        <v>8.0000000000000071E-3</v>
      </c>
      <c r="G15" s="60">
        <f t="shared" si="1"/>
        <v>2.8000000000000025E-2</v>
      </c>
      <c r="I15" s="60">
        <f>I14/G14-1</f>
        <v>1.291146953088762E-2</v>
      </c>
      <c r="J15" s="60">
        <f>J14/I14-1</f>
        <v>8.0000000000002292E-3</v>
      </c>
      <c r="K15" s="60">
        <f t="shared" ref="K15:L15" si="2">K14/J14-1</f>
        <v>7.9999999999997851E-3</v>
      </c>
      <c r="L15" s="60">
        <f t="shared" si="2"/>
        <v>2.8000000000000247E-2</v>
      </c>
    </row>
    <row r="16" spans="1:13" ht="15" customHeight="1" x14ac:dyDescent="0.45">
      <c r="A16"/>
      <c r="B16" t="s">
        <v>51</v>
      </c>
      <c r="D16" s="59">
        <v>385.34399999999999</v>
      </c>
      <c r="E16" s="59">
        <v>385.42675200000002</v>
      </c>
      <c r="F16" s="59">
        <v>392.53416601599997</v>
      </c>
      <c r="G16" s="59">
        <v>402.67122664447999</v>
      </c>
      <c r="H16">
        <f>SUM(D16:G16)</f>
        <v>1565.97614466048</v>
      </c>
      <c r="I16">
        <f>I11*I14</f>
        <v>407.69395200000002</v>
      </c>
      <c r="J16">
        <f>J11*J14</f>
        <v>410.95550361600004</v>
      </c>
      <c r="K16">
        <f>K11*K14</f>
        <v>414.243147644928</v>
      </c>
      <c r="L16">
        <f>L11*L14</f>
        <v>425.84195577898606</v>
      </c>
      <c r="M16">
        <f>SUM(I16:L16)</f>
        <v>1658.7345590399141</v>
      </c>
    </row>
    <row r="17" spans="1:14" ht="15" customHeight="1" x14ac:dyDescent="0.45">
      <c r="A17"/>
      <c r="B17" t="s">
        <v>46</v>
      </c>
      <c r="G17" s="60">
        <f>SUM(D16:G16)/SUM(D14:G14)</f>
        <v>0.38355278533037029</v>
      </c>
      <c r="I17" s="60">
        <f>SUM(E16,F16,G16,I16)/SUM(E14,F14,G14,I14)</f>
        <v>0.38355907103541353</v>
      </c>
      <c r="J17" s="60">
        <f>SUM(F16,G16,I16,J16)/SUM(F14,G14,I14,J14)</f>
        <v>0.38427956923893758</v>
      </c>
      <c r="K17" s="60">
        <f>SUM(G16,I16,J16,K16)/SUM(G14,I14,J14,K14)</f>
        <v>0.38404088073152987</v>
      </c>
      <c r="L17" s="60">
        <f>SUM(I16,J16,K16,L16)/SUM(I14,J14,K14,L14)</f>
        <v>0.38400000000000006</v>
      </c>
    </row>
    <row r="18" spans="1:14" ht="15" customHeight="1" x14ac:dyDescent="0.45">
      <c r="A18"/>
    </row>
    <row r="19" spans="1:14" ht="15" customHeight="1" x14ac:dyDescent="0.45">
      <c r="A19" s="16" t="s">
        <v>35</v>
      </c>
    </row>
    <row r="20" spans="1:14" ht="15" customHeight="1" x14ac:dyDescent="0.45">
      <c r="A20"/>
      <c r="B20" t="s">
        <v>42</v>
      </c>
    </row>
    <row r="21" spans="1:14" ht="15" customHeight="1" x14ac:dyDescent="0.45">
      <c r="A21"/>
      <c r="B21" t="s">
        <v>58</v>
      </c>
    </row>
    <row r="22" spans="1:14" ht="15" customHeight="1" x14ac:dyDescent="0.45">
      <c r="A22"/>
      <c r="B22" t="s">
        <v>59</v>
      </c>
    </row>
    <row r="23" spans="1:14" ht="15" customHeight="1" x14ac:dyDescent="0.45">
      <c r="A23"/>
      <c r="B23" t="s">
        <v>60</v>
      </c>
    </row>
    <row r="24" spans="1:14" ht="15" customHeight="1" x14ac:dyDescent="0.45">
      <c r="A24"/>
      <c r="B24" t="s">
        <v>61</v>
      </c>
    </row>
    <row r="25" spans="1:14" ht="15" customHeight="1" x14ac:dyDescent="0.45">
      <c r="A25"/>
    </row>
    <row r="26" spans="1:14" ht="15" customHeight="1" x14ac:dyDescent="0.45">
      <c r="A26"/>
      <c r="I26" t="s">
        <v>43</v>
      </c>
    </row>
    <row r="27" spans="1:14" ht="15" customHeight="1" x14ac:dyDescent="0.45">
      <c r="A27"/>
      <c r="B27" t="s">
        <v>57</v>
      </c>
      <c r="I27" s="59">
        <v>1057.7</v>
      </c>
      <c r="N27" s="65"/>
    </row>
    <row r="28" spans="1:14" ht="15" customHeight="1" x14ac:dyDescent="0.45">
      <c r="A28"/>
      <c r="B28" t="s">
        <v>52</v>
      </c>
      <c r="I28" s="59">
        <v>393.5</v>
      </c>
      <c r="N28" s="65"/>
    </row>
    <row r="29" spans="1:14" ht="15" customHeight="1" x14ac:dyDescent="0.45">
      <c r="A29"/>
      <c r="B29" t="s">
        <v>53</v>
      </c>
      <c r="I29" s="59">
        <v>10.5</v>
      </c>
    </row>
    <row r="30" spans="1:14" ht="15" customHeight="1" x14ac:dyDescent="0.45">
      <c r="A30"/>
      <c r="B30" t="s">
        <v>54</v>
      </c>
      <c r="I30">
        <f>I28+I29</f>
        <v>404</v>
      </c>
    </row>
    <row r="31" spans="1:14" ht="15" customHeight="1" x14ac:dyDescent="0.45">
      <c r="A31"/>
    </row>
    <row r="32" spans="1:14" ht="15" customHeight="1" x14ac:dyDescent="0.45">
      <c r="A32"/>
      <c r="B32" t="s">
        <v>34</v>
      </c>
      <c r="I32" s="60">
        <f>I27/D14-1</f>
        <v>5.4010961634280097E-2</v>
      </c>
    </row>
    <row r="33" spans="1:14" ht="15" customHeight="1" x14ac:dyDescent="0.45">
      <c r="A33"/>
      <c r="B33" t="s">
        <v>44</v>
      </c>
      <c r="I33">
        <f>(I32-I10)*10000</f>
        <v>-39.89038365719906</v>
      </c>
      <c r="N33" s="65"/>
    </row>
    <row r="34" spans="1:14" ht="15" customHeight="1" x14ac:dyDescent="0.45">
      <c r="A34"/>
      <c r="B34" t="s">
        <v>40</v>
      </c>
      <c r="I34" s="60">
        <f>I30/I27</f>
        <v>0.38196085846648387</v>
      </c>
    </row>
    <row r="35" spans="1:14" ht="15" customHeight="1" x14ac:dyDescent="0.45">
      <c r="A35"/>
      <c r="B35" t="s">
        <v>45</v>
      </c>
      <c r="I35">
        <f>(I34-I11)*10000</f>
        <v>-20.391415335161422</v>
      </c>
      <c r="N35" s="65"/>
    </row>
    <row r="36" spans="1:14" ht="15" customHeight="1" x14ac:dyDescent="0.45">
      <c r="A36"/>
    </row>
    <row r="37" spans="1:14" ht="15" customHeight="1" x14ac:dyDescent="0.45">
      <c r="A37" s="16" t="s">
        <v>38</v>
      </c>
    </row>
    <row r="38" spans="1:14" ht="15" customHeight="1" x14ac:dyDescent="0.45">
      <c r="A38"/>
      <c r="B38" s="64" t="s">
        <v>41</v>
      </c>
    </row>
    <row r="39" spans="1:14" ht="15" customHeight="1" x14ac:dyDescent="0.45">
      <c r="A39"/>
      <c r="B39" t="s">
        <v>34</v>
      </c>
      <c r="I39" s="60">
        <f>I43/D43-1</f>
        <v>5.4010961634280097E-2</v>
      </c>
      <c r="J39" s="61">
        <v>5.3999999999999999E-2</v>
      </c>
      <c r="K39" s="61">
        <v>5.3999999999999999E-2</v>
      </c>
      <c r="L39" s="61">
        <v>5.3999999999999999E-2</v>
      </c>
      <c r="N39" s="65"/>
    </row>
    <row r="40" spans="1:14" ht="15" customHeight="1" x14ac:dyDescent="0.45">
      <c r="A40" t="s">
        <v>49</v>
      </c>
      <c r="B40" t="s">
        <v>40</v>
      </c>
      <c r="D40" s="60">
        <f>D45/D43</f>
        <v>0.38400000000000001</v>
      </c>
      <c r="E40" s="60">
        <f t="shared" ref="E40:I40" si="3">E45/E43</f>
        <v>0.38103418985930199</v>
      </c>
      <c r="F40" s="60">
        <f t="shared" si="3"/>
        <v>0.38498075732165937</v>
      </c>
      <c r="G40" s="60">
        <f t="shared" si="3"/>
        <v>0.38416610287271052</v>
      </c>
      <c r="I40" s="60">
        <f t="shared" si="3"/>
        <v>0.38196085846648387</v>
      </c>
      <c r="J40" s="61">
        <v>0.38200000000000001</v>
      </c>
      <c r="K40" s="61">
        <v>0.38200000000000001</v>
      </c>
      <c r="L40" s="61">
        <v>0.38200000000000001</v>
      </c>
      <c r="N40" s="65"/>
    </row>
    <row r="41" spans="1:14" ht="15" customHeight="1" x14ac:dyDescent="0.45">
      <c r="A41"/>
    </row>
    <row r="42" spans="1:14" ht="15" customHeight="1" x14ac:dyDescent="0.45">
      <c r="A42"/>
      <c r="B42" s="64" t="s">
        <v>20</v>
      </c>
    </row>
    <row r="43" spans="1:14" ht="15" customHeight="1" x14ac:dyDescent="0.45">
      <c r="A43"/>
      <c r="B43" t="s">
        <v>57</v>
      </c>
      <c r="D43" s="59">
        <v>1003.5</v>
      </c>
      <c r="E43" s="59">
        <v>1011.528</v>
      </c>
      <c r="F43" s="59">
        <v>1019.620224</v>
      </c>
      <c r="G43" s="59">
        <v>1048.1695902720001</v>
      </c>
      <c r="H43">
        <f>SUM(D43:G43)</f>
        <v>4082.8178142719999</v>
      </c>
      <c r="I43" s="59">
        <v>1057.7</v>
      </c>
      <c r="J43">
        <f t="shared" ref="J43" si="4">(1+J39)*E43</f>
        <v>1066.1505120000002</v>
      </c>
      <c r="K43">
        <f t="shared" ref="K43" si="5">(1+K39)*F43</f>
        <v>1074.679716096</v>
      </c>
      <c r="L43">
        <f t="shared" ref="L43" si="6">(1+L39)*G43</f>
        <v>1104.770748146688</v>
      </c>
      <c r="M43">
        <f>SUM(I43:L43)</f>
        <v>4303.3009762426882</v>
      </c>
      <c r="N43" t="str">
        <f ca="1">_xlfn.FORMULATEXT(M43)</f>
        <v>=SUM(I43:L43)</v>
      </c>
    </row>
    <row r="44" spans="1:14" ht="15" customHeight="1" x14ac:dyDescent="0.45">
      <c r="A44"/>
      <c r="B44" t="s">
        <v>33</v>
      </c>
      <c r="E44" s="60">
        <f>E43/D43-1</f>
        <v>8.0000000000000071E-3</v>
      </c>
      <c r="F44" s="60">
        <f>F43/E43-1</f>
        <v>8.0000000000000071E-3</v>
      </c>
      <c r="G44" s="60">
        <f>G43/F43-1</f>
        <v>2.8000000000000025E-2</v>
      </c>
      <c r="I44" s="60">
        <f>I43/G43-1</f>
        <v>9.0924310497568772E-3</v>
      </c>
      <c r="J44" s="60">
        <f>J43/I43-1</f>
        <v>7.989516876240943E-3</v>
      </c>
      <c r="K44" s="60">
        <f t="shared" ref="K44:L44" si="7">K43/J43-1</f>
        <v>7.9999999999997851E-3</v>
      </c>
      <c r="L44" s="60">
        <f t="shared" si="7"/>
        <v>2.8000000000000025E-2</v>
      </c>
      <c r="M44" t="str">
        <f ca="1">_xlfn.FORMULATEXT(L44)</f>
        <v>=L43/K43-1</v>
      </c>
    </row>
    <row r="45" spans="1:14" ht="15" customHeight="1" x14ac:dyDescent="0.45">
      <c r="A45"/>
      <c r="B45" t="s">
        <v>54</v>
      </c>
      <c r="D45" s="59">
        <v>385.34399999999999</v>
      </c>
      <c r="E45" s="59">
        <v>385.42675200000002</v>
      </c>
      <c r="F45" s="59">
        <v>392.53416601599997</v>
      </c>
      <c r="G45" s="59">
        <v>402.67122664447999</v>
      </c>
      <c r="H45">
        <f t="shared" ref="H45:H48" si="8">SUM(D45:G45)</f>
        <v>1565.97614466048</v>
      </c>
      <c r="I45" s="59">
        <v>404</v>
      </c>
      <c r="J45">
        <f>J40*J43</f>
        <v>407.26949558400008</v>
      </c>
      <c r="K45">
        <f>K40*K43</f>
        <v>410.527651548672</v>
      </c>
      <c r="L45">
        <f>L40*L43</f>
        <v>422.02242579203482</v>
      </c>
      <c r="M45">
        <f>SUM(I45:L45)</f>
        <v>1643.8195729247068</v>
      </c>
      <c r="N45" t="str">
        <f ca="1">_xlfn.FORMULATEXT(M45)</f>
        <v>=SUM(I45:L45)</v>
      </c>
    </row>
    <row r="46" spans="1:14" ht="15" customHeight="1" x14ac:dyDescent="0.45">
      <c r="A46"/>
      <c r="B46" t="s">
        <v>46</v>
      </c>
      <c r="G46" s="60">
        <f>SUM(D45:G45)/SUM(D43:G43)</f>
        <v>0.38355278533037029</v>
      </c>
      <c r="I46" s="60">
        <f>SUM(E45,F45,G45,I45)/SUM(E43,F43,G43,I43)</f>
        <v>0.38303730266613106</v>
      </c>
      <c r="J46" s="60">
        <f>SUM(F45,G45,I45,J45)/SUM(F43,G43,I43,J43)</f>
        <v>0.38325685488221778</v>
      </c>
      <c r="K46" s="60">
        <f>SUM(G45,I45,J45,K45)/SUM(G43,I43,J43,K43)</f>
        <v>0.3825248883264446</v>
      </c>
      <c r="L46" s="60">
        <f>SUM(I45,J45,K45,L45)/SUM(I43,J43,K43,L43)</f>
        <v>0.38199037947839842</v>
      </c>
      <c r="M46" t="str">
        <f ca="1">_xlfn.FORMULATEXT(L46)</f>
        <v>=SUM(I45,J45,K45,L45)/SUM(I43,J43,K43,L43)</v>
      </c>
    </row>
    <row r="47" spans="1:14" ht="15" customHeight="1" x14ac:dyDescent="0.45">
      <c r="A47"/>
      <c r="B47" t="s">
        <v>53</v>
      </c>
      <c r="D47" s="59">
        <v>0</v>
      </c>
      <c r="E47" s="59">
        <v>0</v>
      </c>
      <c r="F47" s="59">
        <v>0</v>
      </c>
      <c r="G47" s="59">
        <v>0</v>
      </c>
      <c r="H47">
        <f t="shared" si="8"/>
        <v>0</v>
      </c>
      <c r="I47" s="59">
        <f>I29</f>
        <v>10.5</v>
      </c>
      <c r="J47">
        <v>0</v>
      </c>
      <c r="K47">
        <v>0</v>
      </c>
      <c r="L47">
        <v>0</v>
      </c>
      <c r="M47">
        <f t="shared" ref="M47" si="9">SUM(I47:L47)</f>
        <v>10.5</v>
      </c>
      <c r="N47" t="str">
        <f ca="1">_xlfn.FORMULATEXT(M47)</f>
        <v>=SUM(I47:L47)</v>
      </c>
    </row>
    <row r="48" spans="1:14" ht="15" customHeight="1" x14ac:dyDescent="0.45">
      <c r="A48"/>
      <c r="B48" t="s">
        <v>52</v>
      </c>
      <c r="D48">
        <f>D45-D47</f>
        <v>385.34399999999999</v>
      </c>
      <c r="E48">
        <f>E45-E47</f>
        <v>385.42675200000002</v>
      </c>
      <c r="F48">
        <f>F45-F47</f>
        <v>392.53416601599997</v>
      </c>
      <c r="G48">
        <f>G45-G47</f>
        <v>402.67122664447999</v>
      </c>
      <c r="H48">
        <f t="shared" si="8"/>
        <v>1565.97614466048</v>
      </c>
      <c r="I48">
        <f>I45-I47</f>
        <v>393.5</v>
      </c>
      <c r="J48">
        <f>J45-J47</f>
        <v>407.26949558400008</v>
      </c>
      <c r="K48">
        <f>K45-K47</f>
        <v>410.527651548672</v>
      </c>
      <c r="L48">
        <f>L45-L47</f>
        <v>422.02242579203482</v>
      </c>
      <c r="M48">
        <f t="shared" ref="M48" si="10">SUM(I48:L48)</f>
        <v>1633.3195729247068</v>
      </c>
      <c r="N48" t="str">
        <f ca="1">_xlfn.FORMULATEXT(M48)</f>
        <v>=SUM(I48:L48)</v>
      </c>
    </row>
    <row r="49" spans="1:1" ht="15" customHeight="1" x14ac:dyDescent="0.45">
      <c r="A49"/>
    </row>
    <row r="50" spans="1:1" ht="15" customHeight="1" x14ac:dyDescent="0.45">
      <c r="A50" s="16" t="s">
        <v>22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4B3D74A2-40F1-4B2C-861C-F243DDBD7586}"/>
</file>

<file path=customXml/itemProps2.xml><?xml version="1.0" encoding="utf-8"?>
<ds:datastoreItem xmlns:ds="http://schemas.openxmlformats.org/officeDocument/2006/customXml" ds:itemID="{4D86C66C-F54F-4E0B-A633-CBBAFF5E5A82}"/>
</file>

<file path=customXml/itemProps3.xml><?xml version="1.0" encoding="utf-8"?>
<ds:datastoreItem xmlns:ds="http://schemas.openxmlformats.org/officeDocument/2006/customXml" ds:itemID="{89F24EF2-8C33-4C50-A63C-FB971B2E900A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Welcome</vt:lpstr>
      <vt:lpstr>Info</vt:lpstr>
      <vt:lpstr>Workout</vt:lpstr>
      <vt:lpstr>circswitch</vt:lpstr>
      <vt:lpstr>Workout!Print_Area</vt:lpstr>
      <vt:lpstr>Workout!Print_Titles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Debs Taylor</cp:lastModifiedBy>
  <cp:lastPrinted>2022-11-24T10:04:17Z</cp:lastPrinted>
  <dcterms:created xsi:type="dcterms:W3CDTF">2016-02-03T14:06:14Z</dcterms:created>
  <dcterms:modified xsi:type="dcterms:W3CDTF">2022-11-24T10:04:22Z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