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22 Model - Income Statement Interest/"/>
    </mc:Choice>
  </mc:AlternateContent>
  <xr:revisionPtr revIDLastSave="126" documentId="8_{7875FC84-0B5B-4F8E-9402-587DDFDBDDA0}" xr6:coauthVersionLast="47" xr6:coauthVersionMax="47" xr10:uidLastSave="{E0BB18D0-8834-4036-AE76-24B9AA734600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6" i="2" l="1"/>
  <c r="D203" i="2" l="1"/>
  <c r="E203" i="2"/>
  <c r="C203" i="2"/>
  <c r="F89" i="2"/>
  <c r="E64" i="2" l="1"/>
  <c r="H89" i="2"/>
  <c r="I89" i="2"/>
  <c r="J89" i="2"/>
  <c r="G134" i="2"/>
  <c r="H134" i="2"/>
  <c r="I134" i="2"/>
  <c r="J134" i="2"/>
  <c r="H161" i="2"/>
  <c r="I161" i="2"/>
  <c r="J161" i="2"/>
  <c r="H170" i="2"/>
  <c r="I170" i="2"/>
  <c r="J170" i="2"/>
  <c r="H178" i="2"/>
  <c r="I178" i="2"/>
  <c r="J178" i="2"/>
  <c r="H187" i="2"/>
  <c r="I187" i="2"/>
  <c r="J187" i="2"/>
  <c r="H197" i="2"/>
  <c r="I197" i="2"/>
  <c r="J197" i="2"/>
  <c r="G161" i="2"/>
  <c r="G170" i="2"/>
  <c r="G178" i="2"/>
  <c r="G187" i="2"/>
  <c r="G197" i="2"/>
  <c r="G89" i="2"/>
  <c r="G29" i="2"/>
  <c r="G67" i="2" s="1"/>
  <c r="H29" i="2"/>
  <c r="H67" i="2" s="1"/>
  <c r="H108" i="2" s="1"/>
  <c r="I29" i="2"/>
  <c r="I67" i="2" s="1"/>
  <c r="I108" i="2" s="1"/>
  <c r="J29" i="2"/>
  <c r="J67" i="2" s="1"/>
  <c r="J108" i="2" s="1"/>
  <c r="G34" i="2"/>
  <c r="H34" i="2"/>
  <c r="I34" i="2"/>
  <c r="J34" i="2"/>
  <c r="G40" i="2"/>
  <c r="H40" i="2"/>
  <c r="I40" i="2"/>
  <c r="J40" i="2"/>
  <c r="E212" i="2"/>
  <c r="E96" i="2" s="1"/>
  <c r="H110" i="2" l="1"/>
  <c r="J110" i="2"/>
  <c r="I110" i="2"/>
  <c r="G108" i="2"/>
  <c r="E97" i="2"/>
  <c r="F134" i="2" l="1"/>
  <c r="A7" i="1" l="1"/>
  <c r="F46" i="2" l="1"/>
  <c r="G46" i="2" s="1"/>
  <c r="E15" i="2"/>
  <c r="D15" i="2"/>
  <c r="H46" i="2" l="1"/>
  <c r="F87" i="2"/>
  <c r="G87" i="2" s="1"/>
  <c r="H87" i="2" s="1"/>
  <c r="I87" i="2" s="1"/>
  <c r="J87" i="2" s="1"/>
  <c r="I46" i="2" l="1"/>
  <c r="D53" i="2"/>
  <c r="E53" i="2"/>
  <c r="C53" i="2"/>
  <c r="E48" i="2"/>
  <c r="E47" i="2"/>
  <c r="D48" i="2"/>
  <c r="D47" i="2"/>
  <c r="C48" i="2"/>
  <c r="C47" i="2"/>
  <c r="H16" i="2"/>
  <c r="H47" i="2" s="1"/>
  <c r="H72" i="2" s="1"/>
  <c r="I16" i="2"/>
  <c r="I47" i="2" s="1"/>
  <c r="J16" i="2"/>
  <c r="J47" i="2" s="1"/>
  <c r="G16" i="2"/>
  <c r="G47" i="2" s="1"/>
  <c r="G72" i="2" s="1"/>
  <c r="F16" i="2"/>
  <c r="E8" i="2"/>
  <c r="E93" i="2"/>
  <c r="G121" i="2" l="1"/>
  <c r="G146" i="2"/>
  <c r="H146" i="2"/>
  <c r="H121" i="2"/>
  <c r="J46" i="2"/>
  <c r="J72" i="2" s="1"/>
  <c r="I72" i="2"/>
  <c r="E24" i="2"/>
  <c r="E7" i="2" s="1"/>
  <c r="E34" i="2"/>
  <c r="D34" i="2"/>
  <c r="C24" i="2"/>
  <c r="D24" i="2"/>
  <c r="E83" i="2"/>
  <c r="E90" i="2" s="1"/>
  <c r="D97" i="2"/>
  <c r="D93" i="2"/>
  <c r="I121" i="2" l="1"/>
  <c r="I146" i="2"/>
  <c r="J146" i="2"/>
  <c r="J121" i="2"/>
  <c r="E195" i="2"/>
  <c r="B195" i="2"/>
  <c r="E211" i="2"/>
  <c r="E92" i="2" s="1"/>
  <c r="F166" i="2"/>
  <c r="F167" i="2" s="1"/>
  <c r="F158" i="2"/>
  <c r="F197" i="2"/>
  <c r="E194" i="2"/>
  <c r="F192" i="2" s="1"/>
  <c r="F187" i="2"/>
  <c r="F178" i="2"/>
  <c r="F170" i="2"/>
  <c r="F161" i="2"/>
  <c r="F149" i="2"/>
  <c r="F86" i="2"/>
  <c r="G86" i="2" s="1"/>
  <c r="F81" i="2"/>
  <c r="D76" i="2"/>
  <c r="C76" i="2"/>
  <c r="D75" i="2"/>
  <c r="E75" i="2"/>
  <c r="C75" i="2"/>
  <c r="E73" i="2"/>
  <c r="F70" i="2" s="1"/>
  <c r="E68" i="2"/>
  <c r="F66" i="2" s="1"/>
  <c r="F61" i="2"/>
  <c r="D208" i="2"/>
  <c r="E208" i="2"/>
  <c r="C208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67" i="2" s="1"/>
  <c r="F108" i="2" s="1"/>
  <c r="F28" i="2"/>
  <c r="F63" i="2" s="1"/>
  <c r="F107" i="2" s="1"/>
  <c r="F20" i="2"/>
  <c r="F82" i="2" s="1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D201" i="2" s="1"/>
  <c r="C22" i="2"/>
  <c r="C26" i="2" s="1"/>
  <c r="C201" i="2" s="1"/>
  <c r="F47" i="2"/>
  <c r="G81" i="2" l="1"/>
  <c r="F155" i="2"/>
  <c r="G20" i="2"/>
  <c r="G116" i="2"/>
  <c r="H86" i="2"/>
  <c r="F110" i="2"/>
  <c r="G110" i="2"/>
  <c r="F116" i="2"/>
  <c r="F115" i="2"/>
  <c r="F62" i="2"/>
  <c r="F114" i="2" s="1"/>
  <c r="E213" i="2"/>
  <c r="E26" i="2"/>
  <c r="E201" i="2" s="1"/>
  <c r="E94" i="2"/>
  <c r="F124" i="2"/>
  <c r="F195" i="2"/>
  <c r="E196" i="2"/>
  <c r="C77" i="2"/>
  <c r="C206" i="2" s="1"/>
  <c r="C207" i="2" s="1"/>
  <c r="F72" i="2"/>
  <c r="D77" i="2"/>
  <c r="D206" i="2" s="1"/>
  <c r="D207" i="2" s="1"/>
  <c r="F68" i="2"/>
  <c r="G66" i="2" s="1"/>
  <c r="G68" i="2" s="1"/>
  <c r="F97" i="2"/>
  <c r="F111" i="2" s="1"/>
  <c r="F183" i="2"/>
  <c r="F184" i="2" s="1"/>
  <c r="F93" i="2"/>
  <c r="F175" i="2"/>
  <c r="F21" i="2"/>
  <c r="F22" i="2" s="1"/>
  <c r="F25" i="2"/>
  <c r="F24" i="2"/>
  <c r="C103" i="2"/>
  <c r="D98" i="2"/>
  <c r="D101" i="2" s="1"/>
  <c r="D103" i="2" s="1"/>
  <c r="F17" i="2"/>
  <c r="C35" i="2"/>
  <c r="C30" i="2"/>
  <c r="C202" i="2" s="1"/>
  <c r="D30" i="2"/>
  <c r="D202" i="2" s="1"/>
  <c r="D35" i="2"/>
  <c r="E214" i="2" l="1"/>
  <c r="E219" i="2" s="1"/>
  <c r="F176" i="2"/>
  <c r="F152" i="2" s="1"/>
  <c r="I86" i="2"/>
  <c r="H116" i="2"/>
  <c r="H66" i="2"/>
  <c r="H68" i="2" s="1"/>
  <c r="G88" i="2"/>
  <c r="H20" i="2"/>
  <c r="G24" i="2"/>
  <c r="G82" i="2"/>
  <c r="G75" i="2" s="1"/>
  <c r="G155" i="2"/>
  <c r="G25" i="2"/>
  <c r="G62" i="2"/>
  <c r="G114" i="2" s="1"/>
  <c r="G117" i="2" s="1"/>
  <c r="G145" i="2" s="1"/>
  <c r="G21" i="2"/>
  <c r="G22" i="2" s="1"/>
  <c r="G93" i="2"/>
  <c r="G76" i="2" s="1"/>
  <c r="G97" i="2"/>
  <c r="G111" i="2" s="1"/>
  <c r="H81" i="2"/>
  <c r="H115" i="2" s="1"/>
  <c r="G195" i="2"/>
  <c r="G115" i="2"/>
  <c r="E30" i="2"/>
  <c r="E202" i="2" s="1"/>
  <c r="E35" i="2"/>
  <c r="E12" i="2" s="1"/>
  <c r="F146" i="2"/>
  <c r="F121" i="2"/>
  <c r="F117" i="2"/>
  <c r="F145" i="2" s="1"/>
  <c r="E98" i="2"/>
  <c r="E101" i="2" s="1"/>
  <c r="E103" i="2" s="1"/>
  <c r="E76" i="2"/>
  <c r="E77" i="2" s="1"/>
  <c r="E57" i="2"/>
  <c r="E216" i="2"/>
  <c r="F88" i="2"/>
  <c r="F64" i="2"/>
  <c r="G61" i="2" s="1"/>
  <c r="F26" i="2"/>
  <c r="F201" i="2" s="1"/>
  <c r="F76" i="2"/>
  <c r="F75" i="2"/>
  <c r="G17" i="2"/>
  <c r="G48" i="2" s="1"/>
  <c r="F48" i="2"/>
  <c r="D38" i="2"/>
  <c r="D12" i="2"/>
  <c r="C38" i="2"/>
  <c r="C12" i="2"/>
  <c r="F177" i="2" l="1"/>
  <c r="E215" i="2"/>
  <c r="G26" i="2"/>
  <c r="G201" i="2" s="1"/>
  <c r="J86" i="2"/>
  <c r="J116" i="2" s="1"/>
  <c r="I81" i="2"/>
  <c r="I115" i="2" s="1"/>
  <c r="H195" i="2"/>
  <c r="H155" i="2"/>
  <c r="H82" i="2"/>
  <c r="H75" i="2" s="1"/>
  <c r="H93" i="2"/>
  <c r="H76" i="2" s="1"/>
  <c r="H62" i="2"/>
  <c r="H114" i="2" s="1"/>
  <c r="H117" i="2" s="1"/>
  <c r="H145" i="2" s="1"/>
  <c r="H97" i="2"/>
  <c r="H111" i="2" s="1"/>
  <c r="H24" i="2"/>
  <c r="H25" i="2"/>
  <c r="I20" i="2"/>
  <c r="H21" i="2"/>
  <c r="H22" i="2" s="1"/>
  <c r="G77" i="2"/>
  <c r="I66" i="2"/>
  <c r="I68" i="2" s="1"/>
  <c r="H88" i="2"/>
  <c r="I116" i="2"/>
  <c r="E38" i="2"/>
  <c r="E206" i="2"/>
  <c r="E207" i="2" s="1"/>
  <c r="H17" i="2"/>
  <c r="H48" i="2" s="1"/>
  <c r="F85" i="2"/>
  <c r="G28" i="2" s="1"/>
  <c r="F30" i="2"/>
  <c r="F202" i="2" s="1"/>
  <c r="F77" i="2"/>
  <c r="G109" i="2" s="1"/>
  <c r="D41" i="2"/>
  <c r="C41" i="2"/>
  <c r="H26" i="2" l="1"/>
  <c r="H201" i="2" s="1"/>
  <c r="G206" i="2"/>
  <c r="G207" i="2" s="1"/>
  <c r="H77" i="2"/>
  <c r="I62" i="2"/>
  <c r="I114" i="2" s="1"/>
  <c r="I117" i="2" s="1"/>
  <c r="I145" i="2" s="1"/>
  <c r="I97" i="2"/>
  <c r="I111" i="2" s="1"/>
  <c r="I155" i="2"/>
  <c r="I82" i="2"/>
  <c r="I75" i="2" s="1"/>
  <c r="I93" i="2"/>
  <c r="I76" i="2" s="1"/>
  <c r="I21" i="2"/>
  <c r="I22" i="2" s="1"/>
  <c r="I25" i="2"/>
  <c r="J20" i="2"/>
  <c r="I24" i="2"/>
  <c r="J81" i="2"/>
  <c r="J195" i="2" s="1"/>
  <c r="I195" i="2"/>
  <c r="I88" i="2"/>
  <c r="J66" i="2"/>
  <c r="J68" i="2" s="1"/>
  <c r="J88" i="2" s="1"/>
  <c r="G63" i="2"/>
  <c r="G30" i="2"/>
  <c r="G202" i="2" s="1"/>
  <c r="E41" i="2"/>
  <c r="F109" i="2"/>
  <c r="I17" i="2"/>
  <c r="I48" i="2" s="1"/>
  <c r="F208" i="2"/>
  <c r="F206" i="2"/>
  <c r="F207" i="2" s="1"/>
  <c r="I26" i="2" l="1"/>
  <c r="I201" i="2" s="1"/>
  <c r="I77" i="2"/>
  <c r="J115" i="2"/>
  <c r="J82" i="2"/>
  <c r="J75" i="2" s="1"/>
  <c r="J62" i="2"/>
  <c r="J114" i="2" s="1"/>
  <c r="J97" i="2"/>
  <c r="J111" i="2" s="1"/>
  <c r="J155" i="2"/>
  <c r="J93" i="2"/>
  <c r="J76" i="2" s="1"/>
  <c r="J21" i="2"/>
  <c r="J22" i="2" s="1"/>
  <c r="J24" i="2"/>
  <c r="J25" i="2"/>
  <c r="H206" i="2"/>
  <c r="H207" i="2" s="1"/>
  <c r="H109" i="2"/>
  <c r="G107" i="2"/>
  <c r="G64" i="2"/>
  <c r="J17" i="2"/>
  <c r="J48" i="2" s="1"/>
  <c r="I206" i="2" l="1"/>
  <c r="I207" i="2" s="1"/>
  <c r="J26" i="2"/>
  <c r="J201" i="2" s="1"/>
  <c r="I109" i="2"/>
  <c r="J77" i="2"/>
  <c r="J206" i="2" s="1"/>
  <c r="J207" i="2" s="1"/>
  <c r="J117" i="2"/>
  <c r="J145" i="2" s="1"/>
  <c r="H61" i="2"/>
  <c r="G85" i="2"/>
  <c r="G208" i="2" s="1"/>
  <c r="J109" i="2" l="1"/>
  <c r="H28" i="2"/>
  <c r="H63" i="2" s="1"/>
  <c r="H107" i="2" s="1"/>
  <c r="H64" i="2" l="1"/>
  <c r="H30" i="2"/>
  <c r="H202" i="2" s="1"/>
  <c r="I61" i="2" l="1"/>
  <c r="H85" i="2"/>
  <c r="H208" i="2" s="1"/>
  <c r="I28" i="2" l="1"/>
  <c r="I63" i="2" s="1"/>
  <c r="I107" i="2" l="1"/>
  <c r="I64" i="2"/>
  <c r="I30" i="2"/>
  <c r="I202" i="2" s="1"/>
  <c r="J61" i="2" l="1"/>
  <c r="I85" i="2"/>
  <c r="I208" i="2" s="1"/>
  <c r="J28" i="2" l="1"/>
  <c r="J63" i="2" s="1"/>
  <c r="J107" i="2" l="1"/>
  <c r="J64" i="2"/>
  <c r="J85" i="2" s="1"/>
  <c r="J208" i="2" s="1"/>
  <c r="J30" i="2"/>
  <c r="J202" i="2" s="1"/>
  <c r="E2" i="2" l="1"/>
  <c r="A1" i="6"/>
  <c r="D2" i="2" l="1"/>
  <c r="C2" i="2" s="1"/>
  <c r="F2" i="2" l="1"/>
  <c r="G2" i="2" s="1"/>
  <c r="H2" i="2" s="1"/>
  <c r="I2" i="2" s="1"/>
  <c r="J2" i="2" s="1"/>
  <c r="G175" i="2" l="1"/>
  <c r="F179" i="2"/>
  <c r="G176" i="2" l="1"/>
  <c r="G177" i="2" s="1"/>
  <c r="H175" i="2" l="1"/>
  <c r="G179" i="2"/>
  <c r="H176" i="2" l="1"/>
  <c r="H177" i="2" s="1"/>
  <c r="I175" i="2" l="1"/>
  <c r="I176" i="2" s="1"/>
  <c r="I177" i="2" s="1"/>
  <c r="J175" i="2" s="1"/>
  <c r="H179" i="2"/>
  <c r="I179" i="2"/>
  <c r="J176" i="2" l="1"/>
  <c r="J177" i="2" s="1"/>
  <c r="J179" i="2" s="1"/>
  <c r="H33" i="2" l="1"/>
  <c r="G33" i="2"/>
  <c r="F33" i="2"/>
  <c r="J33" i="2"/>
  <c r="H32" i="2"/>
  <c r="I32" i="2"/>
  <c r="I35" i="2" s="1"/>
  <c r="J32" i="2"/>
  <c r="G32" i="2"/>
  <c r="G35" i="2" s="1"/>
  <c r="I33" i="2"/>
  <c r="F32" i="2"/>
  <c r="F35" i="2" s="1"/>
  <c r="F37" i="2" s="1"/>
  <c r="G37" i="2" l="1"/>
  <c r="G38" i="2" s="1"/>
  <c r="G41" i="2" s="1"/>
  <c r="J35" i="2"/>
  <c r="J37" i="2" s="1"/>
  <c r="H35" i="2"/>
  <c r="H37" i="2" s="1"/>
  <c r="I37" i="2"/>
  <c r="I38" i="2" s="1"/>
  <c r="I41" i="2" s="1"/>
  <c r="F38" i="2"/>
  <c r="F41" i="2" s="1"/>
  <c r="G43" i="2" l="1"/>
  <c r="G71" i="2"/>
  <c r="G106" i="2" s="1"/>
  <c r="G112" i="2" s="1"/>
  <c r="G144" i="2" s="1"/>
  <c r="G147" i="2" s="1"/>
  <c r="H38" i="2"/>
  <c r="H41" i="2" s="1"/>
  <c r="J38" i="2"/>
  <c r="J41" i="2" s="1"/>
  <c r="I43" i="2"/>
  <c r="I71" i="2"/>
  <c r="I106" i="2" s="1"/>
  <c r="I112" i="2" s="1"/>
  <c r="F43" i="2"/>
  <c r="F71" i="2"/>
  <c r="G45" i="2"/>
  <c r="G203" i="2"/>
  <c r="J43" i="2"/>
  <c r="J71" i="2"/>
  <c r="J106" i="2" s="1"/>
  <c r="J112" i="2" s="1"/>
  <c r="H43" i="2"/>
  <c r="H71" i="2"/>
  <c r="H106" i="2" s="1"/>
  <c r="H112" i="2" s="1"/>
  <c r="F203" i="2" l="1"/>
  <c r="F45" i="2"/>
  <c r="F73" i="2"/>
  <c r="F106" i="2"/>
  <c r="F112" i="2" s="1"/>
  <c r="H203" i="2"/>
  <c r="H45" i="2"/>
  <c r="J144" i="2"/>
  <c r="J147" i="2" s="1"/>
  <c r="I144" i="2"/>
  <c r="I147" i="2" s="1"/>
  <c r="H144" i="2"/>
  <c r="H147" i="2" s="1"/>
  <c r="J203" i="2"/>
  <c r="J45" i="2"/>
  <c r="I203" i="2"/>
  <c r="I45" i="2"/>
  <c r="F144" i="2" l="1"/>
  <c r="F147" i="2" s="1"/>
  <c r="F100" i="2"/>
  <c r="G70" i="2"/>
  <c r="G73" i="2" s="1"/>
  <c r="F150" i="2" l="1"/>
  <c r="F153" i="2" s="1"/>
  <c r="F156" i="2" s="1"/>
  <c r="G100" i="2"/>
  <c r="H70" i="2"/>
  <c r="H73" i="2" s="1"/>
  <c r="H100" i="2" l="1"/>
  <c r="I70" i="2"/>
  <c r="I73" i="2" s="1"/>
  <c r="F164" i="2"/>
  <c r="F159" i="2"/>
  <c r="F168" i="2" l="1"/>
  <c r="F169" i="2" s="1"/>
  <c r="F173" i="2"/>
  <c r="F181" i="2" s="1"/>
  <c r="I100" i="2"/>
  <c r="J70" i="2"/>
  <c r="J73" i="2" s="1"/>
  <c r="J100" i="2" s="1"/>
  <c r="F160" i="2"/>
  <c r="F185" i="2" l="1"/>
  <c r="F190" i="2"/>
  <c r="F211" i="2"/>
  <c r="G158" i="2"/>
  <c r="F162" i="2"/>
  <c r="F171" i="2"/>
  <c r="G166" i="2"/>
  <c r="F92" i="2" l="1"/>
  <c r="F186" i="2"/>
  <c r="F193" i="2"/>
  <c r="F194" i="2" s="1"/>
  <c r="G167" i="2"/>
  <c r="G192" i="2" l="1"/>
  <c r="F196" i="2"/>
  <c r="F119" i="2"/>
  <c r="F94" i="2"/>
  <c r="F188" i="2"/>
  <c r="F217" i="2" s="1"/>
  <c r="F218" i="2" s="1"/>
  <c r="G183" i="2"/>
  <c r="F212" i="2"/>
  <c r="F96" i="2" l="1"/>
  <c r="F120" i="2" s="1"/>
  <c r="F122" i="2" s="1"/>
  <c r="F125" i="2" s="1"/>
  <c r="F126" i="2" s="1"/>
  <c r="F213" i="2"/>
  <c r="F198" i="2"/>
  <c r="G184" i="2"/>
  <c r="G152" i="2" s="1"/>
  <c r="G124" i="2" l="1"/>
  <c r="F128" i="2"/>
  <c r="F80" i="2"/>
  <c r="F214" i="2"/>
  <c r="F215" i="2"/>
  <c r="F98" i="2"/>
  <c r="F101" i="2" s="1"/>
  <c r="F216" i="2" l="1"/>
  <c r="F219" i="2"/>
  <c r="F83" i="2"/>
  <c r="F90" i="2" s="1"/>
  <c r="F103" i="2" s="1"/>
  <c r="G149" i="2"/>
  <c r="G150" i="2" s="1"/>
  <c r="G153" i="2" s="1"/>
  <c r="G156" i="2" s="1"/>
  <c r="G159" i="2" l="1"/>
  <c r="G164" i="2"/>
  <c r="G168" i="2" l="1"/>
  <c r="G169" i="2" s="1"/>
  <c r="G160" i="2"/>
  <c r="G173" i="2" l="1"/>
  <c r="G181" i="2" s="1"/>
  <c r="H158" i="2"/>
  <c r="G211" i="2"/>
  <c r="G162" i="2"/>
  <c r="H166" i="2"/>
  <c r="G171" i="2"/>
  <c r="H167" i="2" l="1"/>
  <c r="G92" i="2"/>
  <c r="G185" i="2"/>
  <c r="G186" i="2" l="1"/>
  <c r="G193" i="2"/>
  <c r="G194" i="2" s="1"/>
  <c r="G190" i="2"/>
  <c r="G94" i="2"/>
  <c r="G119" i="2"/>
  <c r="H192" i="2" l="1"/>
  <c r="G196" i="2"/>
  <c r="H183" i="2"/>
  <c r="G188" i="2"/>
  <c r="G217" i="2" s="1"/>
  <c r="G218" i="2" s="1"/>
  <c r="G212" i="2"/>
  <c r="G96" i="2" l="1"/>
  <c r="G213" i="2"/>
  <c r="H184" i="2"/>
  <c r="H152" i="2" s="1"/>
  <c r="G198" i="2"/>
  <c r="G120" i="2" l="1"/>
  <c r="G122" i="2" s="1"/>
  <c r="G125" i="2" s="1"/>
  <c r="G126" i="2" s="1"/>
  <c r="G98" i="2"/>
  <c r="G101" i="2" s="1"/>
  <c r="G215" i="2"/>
  <c r="G214" i="2"/>
  <c r="G216" i="2" l="1"/>
  <c r="G219" i="2"/>
  <c r="H124" i="2"/>
  <c r="G80" i="2"/>
  <c r="G128" i="2"/>
  <c r="H149" i="2" l="1"/>
  <c r="H150" i="2" s="1"/>
  <c r="H153" i="2" s="1"/>
  <c r="H156" i="2" s="1"/>
  <c r="G83" i="2"/>
  <c r="G90" i="2" s="1"/>
  <c r="G103" i="2" s="1"/>
  <c r="H159" i="2" l="1"/>
  <c r="H164" i="2" s="1"/>
  <c r="H168" i="2" l="1"/>
  <c r="H169" i="2" s="1"/>
  <c r="H160" i="2"/>
  <c r="H211" i="2" l="1"/>
  <c r="I158" i="2"/>
  <c r="H162" i="2"/>
  <c r="I166" i="2"/>
  <c r="H171" i="2"/>
  <c r="H173" i="2"/>
  <c r="H181" i="2" s="1"/>
  <c r="H92" i="2" l="1"/>
  <c r="I167" i="2"/>
  <c r="H185" i="2"/>
  <c r="H186" i="2" l="1"/>
  <c r="H193" i="2"/>
  <c r="H194" i="2" s="1"/>
  <c r="H190" i="2"/>
  <c r="H94" i="2"/>
  <c r="H119" i="2"/>
  <c r="I192" i="2" l="1"/>
  <c r="H196" i="2"/>
  <c r="I183" i="2"/>
  <c r="H188" i="2"/>
  <c r="H217" i="2" s="1"/>
  <c r="H218" i="2" s="1"/>
  <c r="H212" i="2"/>
  <c r="I184" i="2" l="1"/>
  <c r="I152" i="2" s="1"/>
  <c r="H198" i="2"/>
  <c r="H96" i="2"/>
  <c r="H213" i="2"/>
  <c r="H215" i="2" l="1"/>
  <c r="H214" i="2"/>
  <c r="H120" i="2"/>
  <c r="H122" i="2" s="1"/>
  <c r="H125" i="2" s="1"/>
  <c r="H126" i="2" s="1"/>
  <c r="H98" i="2"/>
  <c r="H101" i="2" s="1"/>
  <c r="H216" i="2" l="1"/>
  <c r="H219" i="2"/>
  <c r="H80" i="2"/>
  <c r="I124" i="2"/>
  <c r="H128" i="2"/>
  <c r="I149" i="2" l="1"/>
  <c r="I150" i="2" s="1"/>
  <c r="I153" i="2" s="1"/>
  <c r="I156" i="2" s="1"/>
  <c r="H83" i="2"/>
  <c r="H90" i="2" s="1"/>
  <c r="H103" i="2" s="1"/>
  <c r="I159" i="2" l="1"/>
  <c r="I164" i="2"/>
  <c r="I168" i="2" l="1"/>
  <c r="I169" i="2" s="1"/>
  <c r="I160" i="2"/>
  <c r="I211" i="2" l="1"/>
  <c r="J158" i="2"/>
  <c r="I162" i="2"/>
  <c r="J166" i="2"/>
  <c r="I171" i="2"/>
  <c r="I173" i="2"/>
  <c r="I181" i="2" s="1"/>
  <c r="I92" i="2" l="1"/>
  <c r="J167" i="2"/>
  <c r="I185" i="2"/>
  <c r="I186" i="2" l="1"/>
  <c r="I193" i="2"/>
  <c r="I194" i="2" s="1"/>
  <c r="I119" i="2"/>
  <c r="I94" i="2"/>
  <c r="I190" i="2"/>
  <c r="J192" i="2" l="1"/>
  <c r="I196" i="2"/>
  <c r="J183" i="2"/>
  <c r="I188" i="2"/>
  <c r="I217" i="2" s="1"/>
  <c r="I218" i="2" s="1"/>
  <c r="I212" i="2"/>
  <c r="J184" i="2" l="1"/>
  <c r="J152" i="2" s="1"/>
  <c r="I96" i="2"/>
  <c r="I213" i="2"/>
  <c r="I198" i="2"/>
  <c r="I215" i="2" l="1"/>
  <c r="I214" i="2"/>
  <c r="I120" i="2"/>
  <c r="I122" i="2" s="1"/>
  <c r="I125" i="2" s="1"/>
  <c r="I126" i="2" s="1"/>
  <c r="I98" i="2"/>
  <c r="I101" i="2" s="1"/>
  <c r="I80" i="2" l="1"/>
  <c r="J124" i="2"/>
  <c r="I128" i="2"/>
  <c r="I216" i="2"/>
  <c r="I219" i="2"/>
  <c r="I83" i="2" l="1"/>
  <c r="I90" i="2" s="1"/>
  <c r="I103" i="2" s="1"/>
  <c r="J149" i="2"/>
  <c r="J150" i="2" s="1"/>
  <c r="J153" i="2" s="1"/>
  <c r="J156" i="2" s="1"/>
  <c r="J159" i="2" l="1"/>
  <c r="J160" i="2" l="1"/>
  <c r="J164" i="2"/>
  <c r="J168" i="2" l="1"/>
  <c r="J173" i="2" s="1"/>
  <c r="J181" i="2" s="1"/>
  <c r="J211" i="2"/>
  <c r="J162" i="2"/>
  <c r="J185" i="2" l="1"/>
  <c r="J186" i="2" s="1"/>
  <c r="J188" i="2" s="1"/>
  <c r="J169" i="2"/>
  <c r="J193" i="2"/>
  <c r="J194" i="2" s="1"/>
  <c r="J196" i="2" s="1"/>
  <c r="J198" i="2" s="1"/>
  <c r="J92" i="2"/>
  <c r="J212" i="2" l="1"/>
  <c r="J171" i="2"/>
  <c r="J217" i="2" s="1"/>
  <c r="J218" i="2" s="1"/>
  <c r="J119" i="2"/>
  <c r="J94" i="2"/>
  <c r="J190" i="2"/>
  <c r="J96" i="2" l="1"/>
  <c r="J120" i="2" s="1"/>
  <c r="J122" i="2" s="1"/>
  <c r="J125" i="2" s="1"/>
  <c r="J126" i="2" s="1"/>
  <c r="J213" i="2"/>
  <c r="J80" i="2" l="1"/>
  <c r="J83" i="2" s="1"/>
  <c r="J90" i="2" s="1"/>
  <c r="J128" i="2"/>
  <c r="J214" i="2"/>
  <c r="J215" i="2"/>
  <c r="J98" i="2"/>
  <c r="J101" i="2" s="1"/>
  <c r="J103" i="2" s="1"/>
  <c r="J216" i="2" l="1"/>
  <c r="J219" i="2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<sst xmlns="http://schemas.openxmlformats.org/spreadsheetml/2006/main" count="219" uniqueCount="179">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</sst>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0" fillId="5" borderId="0" xfId="51" applyNumberFormat="1" applyFont="1" applyAlignment="1">
      <alignment horizontal="left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1" t="s">
        <v>0</v>
      </c>
      <c r="C4" s="81"/>
      <c r="D4" s="81"/>
      <c r="E4" s="81"/>
      <c r="F4" s="81"/>
      <c r="G4" s="81"/>
      <c r="H4" s="81"/>
      <c r="I4" s="81"/>
      <c r="K4" s="2"/>
      <c r="L4" s="81" t="s">
        <v>2</v>
      </c>
      <c r="M4" s="81"/>
      <c r="N4" s="81"/>
      <c r="O4" s="81"/>
      <c r="P4" s="81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N13" s="2"/>
      <c r="O13" s="81" t="s">
        <v>15</v>
      </c>
      <c r="P13" s="81"/>
      <c r="Q13" s="81"/>
      <c r="R13" s="58"/>
    </row>
    <row r="14" spans="1:18" s="3" customFormat="1" ht="15" customHeight="1" x14ac:dyDescent="0.45">
      <c r="A14" s="56"/>
      <c r="B14" s="80" t="s">
        <v>38</v>
      </c>
      <c r="C14" s="80"/>
      <c r="D14" s="80" t="s">
        <v>25</v>
      </c>
      <c r="E14" s="80"/>
      <c r="F14" s="80"/>
      <c r="G14" s="80"/>
      <c r="H14" s="80"/>
      <c r="I14" s="80"/>
      <c r="J14" s="80"/>
      <c r="K14" s="80"/>
      <c r="L14" s="80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0" t="s">
        <v>37</v>
      </c>
      <c r="C15" s="80"/>
      <c r="D15" s="80" t="s">
        <v>25</v>
      </c>
      <c r="E15" s="80"/>
      <c r="F15" s="80"/>
      <c r="G15" s="80"/>
      <c r="H15" s="80"/>
      <c r="I15" s="80"/>
      <c r="J15" s="80"/>
      <c r="K15" s="80"/>
      <c r="L15" s="80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6778.4002784999984</v>
      </c>
      <c r="H28">
        <f t="shared" ref="H28" si="28">H9*G85</f>
        <v>8459.0075517569985</v>
      </c>
      <c r="I28">
        <f t="shared" ref="I28" si="29">I9*H85</f>
        <v>10065.046968600036</v>
      </c>
      <c r="J28">
        <f t="shared" ref="J28" si="30">J9*I85</f>
        <v>11558.224381456443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32532.791115999993</v>
      </c>
      <c r="H30" s="67">
        <f t="shared" si="34"/>
        <v>37705.744279019498</v>
      </c>
      <c r="I30" s="67">
        <f t="shared" si="34"/>
        <v>42750.391050043079</v>
      </c>
      <c r="J30" s="67">
        <f t="shared" si="34"/>
        <v>47719.033655939667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  <c r="F32">
        <f>IF(switch=1,F217*-1,0)</f>
        <v>0</v>
      </c>
      <c r="G32">
        <f>IF(switch=1,G217*-1,0)</f>
        <v>0</v>
      </c>
      <c r="H32">
        <f>IF(switch=1,H217*-1,0)</f>
        <v>0</v>
      </c>
      <c r="I32">
        <f>IF(switch=1,I217*-1,0)</f>
        <v>0</v>
      </c>
      <c r="J32">
        <f>IF(switch=1,J217*-1,0)</f>
        <v>0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  <c r="F33">
        <f>IF(switch=1,F198,0)</f>
        <v>0</v>
      </c>
      <c r="G33">
        <f>IF(switch=1,G198,0)</f>
        <v>0</v>
      </c>
      <c r="H33">
        <f>IF(switch=1,H198,0)</f>
        <v>0</v>
      </c>
      <c r="I33">
        <f>IF(switch=1,I198,0)</f>
        <v>0</v>
      </c>
      <c r="J33">
        <f>IF(switch=1,J198,0)</f>
        <v>0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  <c r="F61">
        <f>E64</f>
        <v>29016</v>
      </c>
      <c r="G61">
        <f t="shared" ref="G61" si="59">F64</f>
        <v>39181.504499999995</v>
      </c>
      <c r="H61">
        <f t="shared" ref="H61:J61" si="60">G64</f>
        <v>48895.997408999996</v>
      </c>
      <c r="I61">
        <f t="shared" si="60"/>
        <v>58179.462246242991</v>
      </c>
      <c r="J61">
        <f t="shared" si="60"/>
        <v>66810.545557551697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  <c r="F62">
        <f t="shared" ref="F62" si="61">F53*F20</f>
        <v>15185.272499999999</v>
      </c>
      <c r="G62">
        <f t="shared" ref="G62" si="62">G53*G20</f>
        <v>16492.893187499998</v>
      </c>
      <c r="H62">
        <f t="shared" ref="H62:J62" si="63">H53*H20</f>
        <v>17742.472388999999</v>
      </c>
      <c r="I62">
        <f t="shared" si="63"/>
        <v>18696.13027990875</v>
      </c>
      <c r="J62">
        <f t="shared" si="63"/>
        <v>19386.640691580047</v>
      </c>
    </row>
    <row r="63" spans="1:17" ht="15" customHeight="1" x14ac:dyDescent="0.45">
      <c r="B63" t="s">
        <v>84</v>
      </c>
      <c r="C63" s="68"/>
      <c r="D63" s="68"/>
      <c r="E63" s="68"/>
      <c r="F63">
        <f t="shared" ref="F63" si="64">F28*-1</f>
        <v>-5019.768</v>
      </c>
      <c r="G63">
        <f t="shared" ref="G63" si="65">G28*-1</f>
        <v>-6778.4002784999984</v>
      </c>
      <c r="H63">
        <f t="shared" ref="H63:J63" si="66">H28*-1</f>
        <v>-8459.0075517569985</v>
      </c>
      <c r="I63">
        <f t="shared" si="66"/>
        <v>-10065.046968600036</v>
      </c>
      <c r="J63">
        <f t="shared" si="66"/>
        <v>-11558.224381456443</v>
      </c>
    </row>
    <row r="64" spans="1:17" ht="15" customHeight="1" x14ac:dyDescent="0.45">
      <c r="B64" t="s">
        <v>105</v>
      </c>
      <c r="E64">
        <f t="shared" ref="E64" si="67">E85</f>
        <v>29016</v>
      </c>
      <c r="F64">
        <f>SUM(F61:F63)</f>
        <v>39181.504499999995</v>
      </c>
      <c r="G64">
        <f t="shared" ref="G64" si="68">SUM(G61:G63)</f>
        <v>48895.997408999996</v>
      </c>
      <c r="H64">
        <f t="shared" ref="H64" si="69">SUM(H61:H63)</f>
        <v>58179.462246242991</v>
      </c>
      <c r="I64">
        <f t="shared" ref="I64" si="70">SUM(I61:I63)</f>
        <v>66810.545557551697</v>
      </c>
      <c r="J64">
        <f t="shared" ref="J64" si="71">SUM(J61:J63)</f>
        <v>74638.961867675302</v>
      </c>
    </row>
    <row r="66" spans="1:10" ht="15" customHeight="1" x14ac:dyDescent="0.45">
      <c r="B66" t="s">
        <v>153</v>
      </c>
      <c r="F66">
        <f>E68</f>
        <v>3847</v>
      </c>
      <c r="G66">
        <f t="shared" ref="G66" si="72">F68</f>
        <v>3041</v>
      </c>
      <c r="H66">
        <f t="shared" ref="H66:J66" si="73">G68</f>
        <v>2317</v>
      </c>
      <c r="I66">
        <f t="shared" si="73"/>
        <v>1680</v>
      </c>
      <c r="J66">
        <f t="shared" si="73"/>
        <v>1152</v>
      </c>
    </row>
    <row r="67" spans="1:10" ht="15" customHeight="1" x14ac:dyDescent="0.45">
      <c r="B67" t="s">
        <v>85</v>
      </c>
      <c r="F67">
        <f t="shared" ref="F67" si="74">F29*-1</f>
        <v>-806</v>
      </c>
      <c r="G67">
        <f t="shared" ref="G67" si="75">G29*-1</f>
        <v>-724</v>
      </c>
      <c r="H67">
        <f t="shared" ref="H67:J67" si="76">H29*-1</f>
        <v>-637</v>
      </c>
      <c r="I67">
        <f t="shared" si="76"/>
        <v>-528</v>
      </c>
      <c r="J67">
        <f t="shared" si="76"/>
        <v>-434</v>
      </c>
    </row>
    <row r="68" spans="1:10" ht="15" customHeight="1" x14ac:dyDescent="0.45">
      <c r="B68" t="s">
        <v>154</v>
      </c>
      <c r="E68">
        <f t="shared" ref="E68" si="77">E88</f>
        <v>3847</v>
      </c>
      <c r="F68">
        <f>SUM(F66:F67)</f>
        <v>3041</v>
      </c>
      <c r="G68">
        <f t="shared" ref="G68" si="78">SUM(G66:G67)</f>
        <v>2317</v>
      </c>
      <c r="H68">
        <f t="shared" ref="H68" si="79">SUM(H66:H67)</f>
        <v>1680</v>
      </c>
      <c r="I68">
        <f t="shared" ref="I68" si="80">SUM(I66:I67)</f>
        <v>1152</v>
      </c>
      <c r="J68">
        <f t="shared" ref="J68" si="81">SUM(J66:J67)</f>
        <v>718</v>
      </c>
    </row>
    <row r="70" spans="1:10" ht="15" customHeight="1" x14ac:dyDescent="0.45">
      <c r="B70" t="s">
        <v>55</v>
      </c>
      <c r="F70">
        <f>E73</f>
        <v>90331</v>
      </c>
      <c r="G70">
        <f t="shared" ref="G70" si="82">F73</f>
        <v>97711.404985166984</v>
      </c>
      <c r="H70">
        <f t="shared" ref="H70:J70" si="83">G73</f>
        <v>107649.06410241064</v>
      </c>
      <c r="I70">
        <f t="shared" si="83"/>
        <v>120399.26902565756</v>
      </c>
      <c r="J70">
        <f t="shared" si="83"/>
        <v>135935.1066374669</v>
      </c>
    </row>
    <row r="71" spans="1:10" ht="15" customHeight="1" x14ac:dyDescent="0.45">
      <c r="B71" t="s">
        <v>29</v>
      </c>
      <c r="F71">
        <f t="shared" ref="F71" si="84">F41</f>
        <v>17738.929158749994</v>
      </c>
      <c r="G71">
        <f t="shared" ref="G71" si="85">G41</f>
        <v>20399.768532562495</v>
      </c>
      <c r="H71">
        <f>H41</f>
        <v>23316.935432718936</v>
      </c>
      <c r="I71">
        <f t="shared" ref="I71:J71" si="86">I41</f>
        <v>26208.235426376079</v>
      </c>
      <c r="J71">
        <f t="shared" si="86"/>
        <v>29117.349558703827</v>
      </c>
    </row>
    <row r="72" spans="1:10" ht="15" customHeight="1" x14ac:dyDescent="0.45">
      <c r="B72" t="s">
        <v>56</v>
      </c>
      <c r="F72">
        <f t="shared" ref="F72" si="87">F46*F47*-1</f>
        <v>-10358.524173583</v>
      </c>
      <c r="G72">
        <f t="shared" ref="G72" si="88">G46*G47*-1</f>
        <v>-10462.10941531883</v>
      </c>
      <c r="H72">
        <f t="shared" ref="H72:J72" si="89">H46*H47*-1</f>
        <v>-10566.730509472018</v>
      </c>
      <c r="I72">
        <f t="shared" si="89"/>
        <v>-10672.397814566739</v>
      </c>
      <c r="J72">
        <f t="shared" si="89"/>
        <v>-10779.121792712405</v>
      </c>
    </row>
    <row r="73" spans="1:10" ht="15" customHeight="1" x14ac:dyDescent="0.45">
      <c r="B73" t="s">
        <v>57</v>
      </c>
      <c r="E73">
        <f t="shared" ref="E73" si="90">E100</f>
        <v>90331</v>
      </c>
      <c r="F73">
        <f>SUM(F70:F72)</f>
        <v>97711.404985166984</v>
      </c>
      <c r="G73">
        <f t="shared" ref="G73" si="91">SUM(G70:G72)</f>
        <v>107649.06410241064</v>
      </c>
      <c r="H73">
        <f t="shared" ref="H73" si="92">SUM(H70:H72)</f>
        <v>120399.26902565756</v>
      </c>
      <c r="I73">
        <f t="shared" ref="I73" si="93">SUM(I70:I72)</f>
        <v>135935.1066374669</v>
      </c>
      <c r="J73">
        <f t="shared" ref="J73" si="94">SUM(J70:J72)</f>
        <v>154273.33440345834</v>
      </c>
    </row>
    <row r="75" spans="1:10" ht="15" customHeight="1" x14ac:dyDescent="0.45">
      <c r="B75" t="s">
        <v>103</v>
      </c>
      <c r="C75">
        <f>C82</f>
        <v>15439</v>
      </c>
      <c r="D75">
        <f t="shared" ref="D75:F75" si="95">D82</f>
        <v>14261</v>
      </c>
      <c r="E75">
        <f t="shared" si="95"/>
        <v>15048</v>
      </c>
      <c r="F75">
        <f t="shared" si="95"/>
        <v>16872.525000000001</v>
      </c>
      <c r="G75">
        <f t="shared" ref="G75" si="96">G82</f>
        <v>19403.403749999998</v>
      </c>
      <c r="H75">
        <f t="shared" ref="H75:J75" si="97">H82</f>
        <v>22178.090486249999</v>
      </c>
      <c r="I75">
        <f t="shared" si="97"/>
        <v>24928.173706545</v>
      </c>
      <c r="J75">
        <f t="shared" si="97"/>
        <v>27695.200987971493</v>
      </c>
    </row>
    <row r="76" spans="1:10" ht="15" customHeight="1" x14ac:dyDescent="0.45">
      <c r="B76" t="s">
        <v>104</v>
      </c>
      <c r="C76">
        <f>C93</f>
        <v>11534</v>
      </c>
      <c r="D76">
        <f t="shared" ref="D76:F76" si="98">D93</f>
        <v>14770</v>
      </c>
      <c r="E76">
        <f t="shared" si="98"/>
        <v>16085</v>
      </c>
      <c r="F76">
        <f t="shared" si="98"/>
        <v>18137.964375</v>
      </c>
      <c r="G76">
        <f t="shared" ref="G76" si="99">G93</f>
        <v>20858.659031249997</v>
      </c>
      <c r="H76">
        <f t="shared" ref="H76:J76" si="100">H93</f>
        <v>23841.447272718746</v>
      </c>
      <c r="I76">
        <f t="shared" si="100"/>
        <v>26797.786734535875</v>
      </c>
      <c r="J76">
        <f t="shared" si="100"/>
        <v>29772.341062069354</v>
      </c>
    </row>
    <row r="77" spans="1:10" ht="15" customHeight="1" x14ac:dyDescent="0.45">
      <c r="B77" t="s">
        <v>102</v>
      </c>
      <c r="C77">
        <f>C75-C76</f>
        <v>3905</v>
      </c>
      <c r="D77">
        <f t="shared" ref="D77:F77" si="101">D75-D76</f>
        <v>-509</v>
      </c>
      <c r="E77">
        <f t="shared" si="101"/>
        <v>-1037</v>
      </c>
      <c r="F77">
        <f t="shared" si="101"/>
        <v>-1265.4393749999981</v>
      </c>
      <c r="G77">
        <f t="shared" ref="G77" si="102">G75-G76</f>
        <v>-1455.2552812499998</v>
      </c>
      <c r="H77">
        <f t="shared" ref="H77:J77" si="103">H75-H76</f>
        <v>-1663.3567864687466</v>
      </c>
      <c r="I77">
        <f t="shared" si="103"/>
        <v>-1869.6130279908757</v>
      </c>
      <c r="J77">
        <f t="shared" si="103"/>
        <v>-2077.1400740978606</v>
      </c>
    </row>
    <row r="79" spans="1:10" ht="15" customHeight="1" x14ac:dyDescent="0.45">
      <c r="A79" s="16" t="s">
        <v>30</v>
      </c>
    </row>
    <row r="80" spans="1:10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  <c r="F80">
        <f t="shared" ref="F80" si="104">F126</f>
        <v>843.62625000000116</v>
      </c>
      <c r="G80">
        <f t="shared" ref="G80" si="105">G126</f>
        <v>970.17018749999806</v>
      </c>
      <c r="H80">
        <f t="shared" ref="H80:J80" si="106">H126</f>
        <v>1108.904524312502</v>
      </c>
      <c r="I80">
        <f t="shared" si="106"/>
        <v>1246.4086853272474</v>
      </c>
      <c r="J80">
        <f t="shared" si="106"/>
        <v>4762.9730297687656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  <c r="F81">
        <f t="shared" ref="F81" si="107">E81+F51</f>
        <v>28517</v>
      </c>
      <c r="G81">
        <f t="shared" ref="G81" si="108">F81+G51</f>
        <v>28517</v>
      </c>
      <c r="H81">
        <f t="shared" ref="H81" si="109">G81+H51</f>
        <v>28517</v>
      </c>
      <c r="I81">
        <f t="shared" ref="I81" si="110">H81+I51</f>
        <v>28517</v>
      </c>
      <c r="J81">
        <f t="shared" ref="J81" si="111">I81+J51</f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  <c r="F82">
        <f t="shared" ref="F82" si="112">F52*F20</f>
        <v>16872.525000000001</v>
      </c>
      <c r="G82">
        <f t="shared" ref="G82" si="113">G52*G20</f>
        <v>19403.403749999998</v>
      </c>
      <c r="H82">
        <f t="shared" ref="H82:J82" si="114">H52*H20</f>
        <v>22178.090486249999</v>
      </c>
      <c r="I82">
        <f t="shared" si="114"/>
        <v>24928.173706545</v>
      </c>
      <c r="J82">
        <f t="shared" si="114"/>
        <v>27695.200987971493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>
        <f>SUM(F80:F82)</f>
        <v>46233.151250000003</v>
      </c>
      <c r="G83" s="67">
        <f t="shared" ref="G83" si="115">SUM(G80:G82)</f>
        <v>48890.573937499998</v>
      </c>
      <c r="H83" s="67">
        <f t="shared" ref="H83" si="116">SUM(H80:H82)</f>
        <v>51803.995010562503</v>
      </c>
      <c r="I83" s="67">
        <f t="shared" ref="I83" si="117">SUM(I80:I82)</f>
        <v>54691.582391872245</v>
      </c>
      <c r="J83" s="67">
        <f t="shared" ref="J83" si="118">SUM(J80:J82)</f>
        <v>60975.174017740253</v>
      </c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  <c r="F85">
        <f>F64</f>
        <v>39181.504499999995</v>
      </c>
      <c r="G85">
        <f t="shared" ref="G85" si="119">G64</f>
        <v>48895.997408999996</v>
      </c>
      <c r="H85">
        <f t="shared" ref="H85:J85" si="120">H64</f>
        <v>58179.462246242991</v>
      </c>
      <c r="I85">
        <f t="shared" si="120"/>
        <v>66810.545557551697</v>
      </c>
      <c r="J85">
        <f t="shared" si="120"/>
        <v>74638.961867675302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  <c r="F86">
        <f t="shared" ref="F86" si="121">E86+F54</f>
        <v>5183</v>
      </c>
      <c r="G86">
        <f t="shared" ref="G86" si="122">F86+G54</f>
        <v>5183</v>
      </c>
      <c r="H86">
        <f t="shared" ref="H86" si="123">G86+H54</f>
        <v>5183</v>
      </c>
      <c r="I86">
        <f t="shared" ref="I86" si="124">H86+I54</f>
        <v>5183</v>
      </c>
      <c r="J86">
        <f t="shared" ref="J86" si="125">I86+J54</f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  <c r="F87">
        <f>E87</f>
        <v>35869</v>
      </c>
      <c r="G87">
        <f t="shared" ref="G87" si="126">F87</f>
        <v>35869</v>
      </c>
      <c r="H87">
        <f t="shared" ref="H87:J87" si="127">G87</f>
        <v>35869</v>
      </c>
      <c r="I87">
        <f t="shared" si="127"/>
        <v>35869</v>
      </c>
      <c r="J87">
        <f t="shared" si="127"/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  <c r="F88">
        <f>F68</f>
        <v>3041</v>
      </c>
      <c r="G88">
        <f t="shared" ref="G88" si="128">G68</f>
        <v>2317</v>
      </c>
      <c r="H88">
        <f t="shared" ref="H88:J88" si="129">H68</f>
        <v>1680</v>
      </c>
      <c r="I88">
        <f t="shared" si="129"/>
        <v>1152</v>
      </c>
      <c r="J88">
        <f t="shared" si="129"/>
        <v>718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  <c r="F89">
        <f>F55</f>
        <v>18432</v>
      </c>
      <c r="G89">
        <f t="shared" ref="G89" si="130">G55</f>
        <v>18432</v>
      </c>
      <c r="H89">
        <f t="shared" ref="H89:J89" si="131">H55</f>
        <v>18432</v>
      </c>
      <c r="I89">
        <f t="shared" si="131"/>
        <v>18432</v>
      </c>
      <c r="J89">
        <f t="shared" si="131"/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>
        <f>SUM(F83,F85:F89)</f>
        <v>147939.65575000001</v>
      </c>
      <c r="G90" s="67">
        <f t="shared" ref="G90" si="132">SUM(G83,G85:G89)</f>
        <v>159587.57134649999</v>
      </c>
      <c r="H90" s="67">
        <f t="shared" ref="H90" si="133">SUM(H83,H85:H89)</f>
        <v>171147.4572568055</v>
      </c>
      <c r="I90" s="67">
        <f t="shared" ref="I90" si="134">SUM(I83,I85:I89)</f>
        <v>182138.12794942394</v>
      </c>
      <c r="J90" s="67">
        <f t="shared" ref="J90" si="135">SUM(J83,J85:J89)</f>
        <v>195816.13588541554</v>
      </c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  <c r="F92">
        <f>F211</f>
        <v>0</v>
      </c>
      <c r="G92">
        <f t="shared" ref="G92" si="136">G211</f>
        <v>0</v>
      </c>
      <c r="H92">
        <f t="shared" ref="H92:J92" si="137">H211</f>
        <v>0</v>
      </c>
      <c r="I92">
        <f t="shared" si="137"/>
        <v>1329.7082503666159</v>
      </c>
      <c r="J92">
        <f t="shared" si="137"/>
        <v>0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  <c r="F93">
        <f t="shared" ref="F93" si="138">F57*F20</f>
        <v>18137.964375</v>
      </c>
      <c r="G93">
        <f t="shared" ref="G93" si="139">G57*G20</f>
        <v>20858.659031249997</v>
      </c>
      <c r="H93">
        <f t="shared" ref="H93:J93" si="140">H57*H20</f>
        <v>23841.447272718746</v>
      </c>
      <c r="I93">
        <f t="shared" si="140"/>
        <v>26797.786734535875</v>
      </c>
      <c r="J93">
        <f t="shared" si="140"/>
        <v>29772.341062069354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>
        <f>SUM(F92:F93)</f>
        <v>18137.964375</v>
      </c>
      <c r="G94" s="67">
        <f t="shared" ref="G94" si="141">SUM(G92:G93)</f>
        <v>20858.659031249997</v>
      </c>
      <c r="H94" s="67">
        <f t="shared" ref="H94" si="142">SUM(H92:H93)</f>
        <v>23841.447272718746</v>
      </c>
      <c r="I94" s="67">
        <f t="shared" ref="I94" si="143">SUM(I92:I93)</f>
        <v>28127.494984902492</v>
      </c>
      <c r="J94" s="67">
        <f t="shared" ref="J94" si="144">SUM(J92:J93)</f>
        <v>29772.341062069354</v>
      </c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  <c r="F96">
        <f>F212</f>
        <v>24919.463264833008</v>
      </c>
      <c r="G96">
        <f t="shared" ref="G96" si="145">G212</f>
        <v>22833.401619089342</v>
      </c>
      <c r="H96">
        <f t="shared" ref="H96:J96" si="146">H212</f>
        <v>17481.052501772931</v>
      </c>
      <c r="I96">
        <f t="shared" si="146"/>
        <v>7481.0525017729287</v>
      </c>
      <c r="J96">
        <f t="shared" si="146"/>
        <v>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  <c r="F97">
        <f t="shared" ref="F97" si="147">F58*F20</f>
        <v>7170.8231250000008</v>
      </c>
      <c r="G97">
        <f t="shared" ref="G97" si="148">G58*G20</f>
        <v>8246.446593749999</v>
      </c>
      <c r="H97">
        <f t="shared" ref="H97:J97" si="149">H58*H20</f>
        <v>9425.6884566562494</v>
      </c>
      <c r="I97">
        <f t="shared" si="149"/>
        <v>10594.473825281626</v>
      </c>
      <c r="J97">
        <f t="shared" si="149"/>
        <v>11770.460419887886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>
        <f>SUM(F94,F96:F97)</f>
        <v>50228.250764833014</v>
      </c>
      <c r="G98" s="67">
        <f t="shared" ref="G98" si="150">SUM(G94,G96:G97)</f>
        <v>51938.507244089335</v>
      </c>
      <c r="H98" s="67">
        <f t="shared" ref="H98" si="151">SUM(H94,H96:H97)</f>
        <v>50748.188231147928</v>
      </c>
      <c r="I98" s="67">
        <f t="shared" ref="I98" si="152">SUM(I94,I96:I97)</f>
        <v>46203.021311957047</v>
      </c>
      <c r="J98" s="67">
        <f t="shared" ref="J98" si="153">SUM(J94,J96:J97)</f>
        <v>41542.801481957242</v>
      </c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  <c r="F100">
        <f>F73</f>
        <v>97711.404985166984</v>
      </c>
      <c r="G100">
        <f t="shared" ref="G100" si="154">G73</f>
        <v>107649.06410241064</v>
      </c>
      <c r="H100">
        <f t="shared" ref="H100:J100" si="155">H73</f>
        <v>120399.26902565756</v>
      </c>
      <c r="I100">
        <f t="shared" si="155"/>
        <v>135935.1066374669</v>
      </c>
      <c r="J100">
        <f t="shared" si="155"/>
        <v>154273.33440345834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F101" si="156">D98+D100</f>
        <v>133959</v>
      </c>
      <c r="E101" s="67">
        <f t="shared" si="156"/>
        <v>157461</v>
      </c>
      <c r="F101" s="67">
        <f t="shared" si="156"/>
        <v>147939.65575000001</v>
      </c>
      <c r="G101" s="67">
        <f t="shared" ref="G101" si="157">G98+G100</f>
        <v>159587.57134649999</v>
      </c>
      <c r="H101" s="67">
        <f t="shared" ref="H101:J101" si="158">H98+H100</f>
        <v>171147.4572568055</v>
      </c>
      <c r="I101" s="67">
        <f t="shared" si="158"/>
        <v>182138.12794942394</v>
      </c>
      <c r="J101" s="67">
        <f t="shared" si="158"/>
        <v>195816.1358854156</v>
      </c>
    </row>
    <row r="103" spans="1:10" ht="15" customHeight="1" x14ac:dyDescent="0.45">
      <c r="B103" t="s">
        <v>112</v>
      </c>
      <c r="C103">
        <f>C101-C90</f>
        <v>0</v>
      </c>
      <c r="D103">
        <f t="shared" ref="D103:F103" si="159">D101-D90</f>
        <v>0</v>
      </c>
      <c r="E103">
        <f>E101-E90</f>
        <v>0</v>
      </c>
      <c r="F103">
        <f t="shared" si="159"/>
        <v>0</v>
      </c>
      <c r="G103">
        <f t="shared" ref="G103" si="160">G101-G90</f>
        <v>0</v>
      </c>
      <c r="H103">
        <f t="shared" ref="H103:J103" si="161">H101-H90</f>
        <v>0</v>
      </c>
      <c r="I103">
        <f t="shared" si="161"/>
        <v>0</v>
      </c>
      <c r="J103">
        <f t="shared" si="161"/>
        <v>0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  <c r="F106">
        <f>F71</f>
        <v>17738.929158749994</v>
      </c>
      <c r="G106">
        <f t="shared" ref="G106" si="162">G71</f>
        <v>20399.768532562495</v>
      </c>
      <c r="H106">
        <f t="shared" ref="H106:J106" si="163">H71</f>
        <v>23316.935432718936</v>
      </c>
      <c r="I106">
        <f t="shared" si="163"/>
        <v>26208.235426376079</v>
      </c>
      <c r="J106">
        <f t="shared" si="163"/>
        <v>29117.349558703827</v>
      </c>
    </row>
    <row r="107" spans="1:10" ht="15" customHeight="1" x14ac:dyDescent="0.45">
      <c r="B107" t="s">
        <v>84</v>
      </c>
      <c r="F107">
        <f>F63*-1</f>
        <v>5019.768</v>
      </c>
      <c r="G107">
        <f t="shared" ref="G107" si="164">G63*-1</f>
        <v>6778.4002784999984</v>
      </c>
      <c r="H107">
        <f t="shared" ref="H107:J107" si="165">H63*-1</f>
        <v>8459.0075517569985</v>
      </c>
      <c r="I107">
        <f t="shared" si="165"/>
        <v>10065.046968600036</v>
      </c>
      <c r="J107">
        <f t="shared" si="165"/>
        <v>11558.224381456443</v>
      </c>
    </row>
    <row r="108" spans="1:10" ht="15" customHeight="1" x14ac:dyDescent="0.45">
      <c r="B108" t="s">
        <v>85</v>
      </c>
      <c r="F108">
        <f>F67*-1</f>
        <v>806</v>
      </c>
      <c r="G108">
        <f t="shared" ref="G108" si="166">G67*-1</f>
        <v>724</v>
      </c>
      <c r="H108">
        <f t="shared" ref="H108:J108" si="167">H67*-1</f>
        <v>637</v>
      </c>
      <c r="I108">
        <f t="shared" si="167"/>
        <v>528</v>
      </c>
      <c r="J108">
        <f t="shared" si="167"/>
        <v>434</v>
      </c>
    </row>
    <row r="109" spans="1:10" ht="15" customHeight="1" x14ac:dyDescent="0.45">
      <c r="B109" t="s">
        <v>63</v>
      </c>
      <c r="F109">
        <f>E77-F77</f>
        <v>228.43937499999811</v>
      </c>
      <c r="G109">
        <f t="shared" ref="G109" si="168">F77-G77</f>
        <v>189.81590625000172</v>
      </c>
      <c r="H109">
        <f t="shared" ref="H109:J109" si="169">G77-H77</f>
        <v>208.10150521874675</v>
      </c>
      <c r="I109">
        <f t="shared" si="169"/>
        <v>206.25624152212913</v>
      </c>
      <c r="J109">
        <f t="shared" si="169"/>
        <v>207.52704610698493</v>
      </c>
    </row>
    <row r="110" spans="1:10" ht="15" customHeight="1" x14ac:dyDescent="0.45">
      <c r="B110" t="s">
        <v>120</v>
      </c>
      <c r="F110">
        <f>E89-F89</f>
        <v>0</v>
      </c>
      <c r="G110">
        <f t="shared" ref="G110" si="170">F89-G89</f>
        <v>0</v>
      </c>
      <c r="H110">
        <f t="shared" ref="H110:J110" si="171">G89-H89</f>
        <v>0</v>
      </c>
      <c r="I110">
        <f t="shared" si="171"/>
        <v>0</v>
      </c>
      <c r="J110">
        <f t="shared" si="171"/>
        <v>0</v>
      </c>
    </row>
    <row r="111" spans="1:10" ht="15" customHeight="1" x14ac:dyDescent="0.45">
      <c r="B111" t="s">
        <v>121</v>
      </c>
      <c r="F111">
        <f>F97-E97</f>
        <v>1350.8231250000008</v>
      </c>
      <c r="G111">
        <f t="shared" ref="G111" si="172">G97-F97</f>
        <v>1075.6234687499982</v>
      </c>
      <c r="H111">
        <f t="shared" ref="H111:J111" si="173">H97-G97</f>
        <v>1179.2418629062504</v>
      </c>
      <c r="I111">
        <f t="shared" si="173"/>
        <v>1168.7853686253766</v>
      </c>
      <c r="J111">
        <f t="shared" si="173"/>
        <v>1175.98659460626</v>
      </c>
    </row>
    <row r="112" spans="1:10" ht="15" customHeight="1" x14ac:dyDescent="0.45">
      <c r="B112" t="s">
        <v>134</v>
      </c>
      <c r="F112">
        <f>SUM(F106:F111)</f>
        <v>25143.959658749991</v>
      </c>
      <c r="G112">
        <f t="shared" ref="G112" si="174">SUM(G106:G111)</f>
        <v>29167.608186062491</v>
      </c>
      <c r="H112">
        <f t="shared" ref="H112" si="175">SUM(H106:H111)</f>
        <v>33800.286352600931</v>
      </c>
      <c r="I112">
        <f t="shared" ref="I112" si="176">SUM(I106:I111)</f>
        <v>38176.324005123621</v>
      </c>
      <c r="J112">
        <f t="shared" ref="J112" si="177">SUM(J106:J111)</f>
        <v>42493.087580873515</v>
      </c>
    </row>
    <row r="114" spans="2:10" ht="15" customHeight="1" x14ac:dyDescent="0.45">
      <c r="B114" t="s">
        <v>54</v>
      </c>
      <c r="F114">
        <f>F62*-1</f>
        <v>-15185.272499999999</v>
      </c>
      <c r="G114">
        <f t="shared" ref="G114" si="178">G62*-1</f>
        <v>-16492.893187499998</v>
      </c>
      <c r="H114">
        <f t="shared" ref="H114:J114" si="179">H62*-1</f>
        <v>-17742.472388999999</v>
      </c>
      <c r="I114">
        <f t="shared" si="179"/>
        <v>-18696.13027990875</v>
      </c>
      <c r="J114">
        <f t="shared" si="179"/>
        <v>-19386.640691580047</v>
      </c>
    </row>
    <row r="115" spans="2:10" ht="15" customHeight="1" x14ac:dyDescent="0.45">
      <c r="B115" t="s">
        <v>122</v>
      </c>
      <c r="F115">
        <f>E81-F81</f>
        <v>0</v>
      </c>
      <c r="G115">
        <f t="shared" ref="G115" si="180">F81-G81</f>
        <v>0</v>
      </c>
      <c r="H115">
        <f t="shared" ref="H115:J115" si="181">G81-H81</f>
        <v>0</v>
      </c>
      <c r="I115">
        <f t="shared" si="181"/>
        <v>0</v>
      </c>
      <c r="J115">
        <f t="shared" si="181"/>
        <v>0</v>
      </c>
    </row>
    <row r="116" spans="2:10" ht="15" customHeight="1" x14ac:dyDescent="0.45">
      <c r="B116" t="s">
        <v>123</v>
      </c>
      <c r="F116">
        <f>E86-F86</f>
        <v>0</v>
      </c>
      <c r="G116">
        <f t="shared" ref="G116" si="182">F86-G86</f>
        <v>0</v>
      </c>
      <c r="H116">
        <f t="shared" ref="H116:J116" si="183">G86-H86</f>
        <v>0</v>
      </c>
      <c r="I116">
        <f t="shared" si="183"/>
        <v>0</v>
      </c>
      <c r="J116">
        <f t="shared" si="183"/>
        <v>0</v>
      </c>
    </row>
    <row r="117" spans="2:10" ht="15" customHeight="1" x14ac:dyDescent="0.45">
      <c r="B117" t="s">
        <v>135</v>
      </c>
      <c r="F117">
        <f>SUM(F114:F116)</f>
        <v>-15185.272499999999</v>
      </c>
      <c r="G117">
        <f t="shared" ref="G117" si="184">SUM(G114:G116)</f>
        <v>-16492.893187499998</v>
      </c>
      <c r="H117">
        <f t="shared" ref="H117" si="185">SUM(H114:H116)</f>
        <v>-17742.472388999999</v>
      </c>
      <c r="I117">
        <f t="shared" ref="I117" si="186">SUM(I114:I116)</f>
        <v>-18696.13027990875</v>
      </c>
      <c r="J117">
        <f t="shared" ref="J117" si="187">SUM(J114:J116)</f>
        <v>-19386.640691580047</v>
      </c>
    </row>
    <row r="119" spans="2:10" ht="15" customHeight="1" x14ac:dyDescent="0.45">
      <c r="B119" t="s">
        <v>136</v>
      </c>
      <c r="F119">
        <f t="shared" ref="F119" si="188">F92-E92</f>
        <v>-5225</v>
      </c>
      <c r="G119">
        <f t="shared" ref="G119" si="189">G92-F92</f>
        <v>0</v>
      </c>
      <c r="H119">
        <f t="shared" ref="H119" si="190">H92-G92</f>
        <v>0</v>
      </c>
      <c r="I119">
        <f t="shared" ref="I119" si="191">I92-H92</f>
        <v>1329.7082503666159</v>
      </c>
      <c r="J119">
        <f t="shared" ref="J119" si="192">J92-I92</f>
        <v>-1329.7082503666159</v>
      </c>
    </row>
    <row r="120" spans="2:10" ht="15" customHeight="1" x14ac:dyDescent="0.45">
      <c r="B120" t="s">
        <v>137</v>
      </c>
      <c r="F120">
        <f t="shared" ref="F120" si="193">F96-E96</f>
        <v>-15080.536735166992</v>
      </c>
      <c r="G120">
        <f t="shared" ref="G120" si="194">G96-F96</f>
        <v>-2086.0616457436663</v>
      </c>
      <c r="H120">
        <f t="shared" ref="H120" si="195">H96-G96</f>
        <v>-5352.3491173164111</v>
      </c>
      <c r="I120">
        <f t="shared" ref="I120" si="196">I96-H96</f>
        <v>-10000.000000000002</v>
      </c>
      <c r="J120">
        <f t="shared" ref="J120" si="197">J96-I96</f>
        <v>-7481.0525017729287</v>
      </c>
    </row>
    <row r="121" spans="2:10" ht="15" customHeight="1" x14ac:dyDescent="0.45">
      <c r="B121" t="s">
        <v>131</v>
      </c>
      <c r="F121">
        <f>F72</f>
        <v>-10358.524173583</v>
      </c>
      <c r="G121">
        <f t="shared" ref="G121" si="198">G72</f>
        <v>-10462.10941531883</v>
      </c>
      <c r="H121">
        <f t="shared" ref="H121:J121" si="199">H72</f>
        <v>-10566.730509472018</v>
      </c>
      <c r="I121">
        <f t="shared" si="199"/>
        <v>-10672.397814566739</v>
      </c>
      <c r="J121">
        <f t="shared" si="199"/>
        <v>-10779.121792712405</v>
      </c>
    </row>
    <row r="122" spans="2:10" ht="15" customHeight="1" x14ac:dyDescent="0.45">
      <c r="B122" t="s">
        <v>132</v>
      </c>
      <c r="F122">
        <f>SUM(F119:F121)</f>
        <v>-30664.060908749991</v>
      </c>
      <c r="G122">
        <f t="shared" ref="G122" si="200">SUM(G119:G121)</f>
        <v>-12548.171061062496</v>
      </c>
      <c r="H122">
        <f t="shared" ref="H122" si="201">SUM(H119:H121)</f>
        <v>-15919.079626788429</v>
      </c>
      <c r="I122">
        <f t="shared" ref="I122" si="202">SUM(I119:I121)</f>
        <v>-19342.689564200125</v>
      </c>
      <c r="J122">
        <f t="shared" ref="J122" si="203">SUM(J119:J121)</f>
        <v>-19589.882544851949</v>
      </c>
    </row>
    <row r="124" spans="2:10" ht="15" customHeight="1" x14ac:dyDescent="0.45">
      <c r="B124" t="s">
        <v>162</v>
      </c>
      <c r="F124">
        <f>E126</f>
        <v>21549</v>
      </c>
      <c r="G124">
        <f t="shared" ref="G124" si="204">F126</f>
        <v>843.62625000000116</v>
      </c>
      <c r="H124">
        <f t="shared" ref="H124:J124" si="205">G126</f>
        <v>970.17018749999806</v>
      </c>
      <c r="I124">
        <f t="shared" si="205"/>
        <v>1108.904524312502</v>
      </c>
      <c r="J124">
        <f t="shared" si="205"/>
        <v>1246.4086853272474</v>
      </c>
    </row>
    <row r="125" spans="2:10" ht="15" customHeight="1" x14ac:dyDescent="0.45">
      <c r="B125" t="s">
        <v>133</v>
      </c>
      <c r="F125">
        <f>F112+F117+F122</f>
        <v>-20705.373749999999</v>
      </c>
      <c r="G125">
        <f t="shared" ref="G125" si="206">G112+G117+G122</f>
        <v>126.5439374999969</v>
      </c>
      <c r="H125">
        <f t="shared" ref="H125:J125" si="207">H112+H117+H122</f>
        <v>138.7343368125039</v>
      </c>
      <c r="I125">
        <f t="shared" si="207"/>
        <v>137.50416101474548</v>
      </c>
      <c r="J125">
        <f t="shared" si="207"/>
        <v>3516.5643444415182</v>
      </c>
    </row>
    <row r="126" spans="2:10" ht="15" customHeight="1" x14ac:dyDescent="0.45">
      <c r="B126" t="s">
        <v>161</v>
      </c>
      <c r="E126">
        <f>E80</f>
        <v>21549</v>
      </c>
      <c r="F126">
        <f>SUM(F124:F125)</f>
        <v>843.62625000000116</v>
      </c>
      <c r="G126">
        <f t="shared" ref="G126" si="208">SUM(G124:G125)</f>
        <v>970.17018749999806</v>
      </c>
      <c r="H126">
        <f t="shared" ref="H126" si="209">SUM(H124:H125)</f>
        <v>1108.904524312502</v>
      </c>
      <c r="I126">
        <f t="shared" ref="I126" si="210">SUM(I124:I125)</f>
        <v>1246.4086853272474</v>
      </c>
      <c r="J126">
        <f t="shared" ref="J126" si="211">SUM(J124:J125)</f>
        <v>4762.9730297687656</v>
      </c>
    </row>
    <row r="128" spans="2:10" ht="15" customHeight="1" x14ac:dyDescent="0.45">
      <c r="B128" t="s">
        <v>112</v>
      </c>
      <c r="F128">
        <f>F126-F194</f>
        <v>0</v>
      </c>
      <c r="G128">
        <f t="shared" ref="G128:J128" si="212">G126-G194</f>
        <v>-1.8189894035458565E-12</v>
      </c>
      <c r="H128">
        <f t="shared" si="212"/>
        <v>0</v>
      </c>
      <c r="I128">
        <f t="shared" si="212"/>
        <v>-1.8189894035458565E-12</v>
      </c>
      <c r="J128">
        <f t="shared" si="212"/>
        <v>0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213">SUM(G131:G133)</f>
        <v>-6000</v>
      </c>
      <c r="H134">
        <f t="shared" si="213"/>
        <v>0</v>
      </c>
      <c r="I134">
        <f t="shared" si="213"/>
        <v>-10000</v>
      </c>
      <c r="J134">
        <f t="shared" si="213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  <c r="F144">
        <f>F112</f>
        <v>25143.959658749991</v>
      </c>
      <c r="G144">
        <f>G112</f>
        <v>29167.608186062491</v>
      </c>
      <c r="H144">
        <f>H112</f>
        <v>33800.286352600931</v>
      </c>
      <c r="I144">
        <f>I112</f>
        <v>38176.324005123621</v>
      </c>
      <c r="J144">
        <f>J112</f>
        <v>42493.087580873515</v>
      </c>
    </row>
    <row r="145" spans="2:10" ht="15" customHeight="1" x14ac:dyDescent="0.45">
      <c r="B145" t="s">
        <v>151</v>
      </c>
      <c r="F145">
        <f>F117</f>
        <v>-15185.272499999999</v>
      </c>
      <c r="G145">
        <f>G117</f>
        <v>-16492.893187499998</v>
      </c>
      <c r="H145">
        <f>H117</f>
        <v>-17742.472388999999</v>
      </c>
      <c r="I145">
        <f>I117</f>
        <v>-18696.13027990875</v>
      </c>
      <c r="J145">
        <f>J117</f>
        <v>-19386.640691580047</v>
      </c>
    </row>
    <row r="146" spans="2:10" ht="15" customHeight="1" x14ac:dyDescent="0.45">
      <c r="B146" t="s">
        <v>56</v>
      </c>
      <c r="F146">
        <f>F72</f>
        <v>-10358.524173583</v>
      </c>
      <c r="G146">
        <f>G72</f>
        <v>-10462.10941531883</v>
      </c>
      <c r="H146">
        <f>H72</f>
        <v>-10566.730509472018</v>
      </c>
      <c r="I146">
        <f>I72</f>
        <v>-10672.397814566739</v>
      </c>
      <c r="J146">
        <f>J72</f>
        <v>-10779.121792712405</v>
      </c>
    </row>
    <row r="147" spans="2:10" ht="15" customHeight="1" x14ac:dyDescent="0.45">
      <c r="B147" t="s">
        <v>62</v>
      </c>
      <c r="F147">
        <f>SUM(F144:F146)</f>
        <v>-399.83701483300865</v>
      </c>
      <c r="G147">
        <f t="shared" ref="G147" si="214">SUM(G144:G146)</f>
        <v>2212.6055832436632</v>
      </c>
      <c r="H147">
        <f t="shared" ref="H147" si="215">SUM(H144:H146)</f>
        <v>5491.083454128915</v>
      </c>
      <c r="I147">
        <f t="shared" ref="I147" si="216">SUM(I144:I146)</f>
        <v>8807.7959106481321</v>
      </c>
      <c r="J147">
        <f t="shared" ref="J147" si="217">SUM(J144:J146)</f>
        <v>12327.325096581062</v>
      </c>
    </row>
    <row r="149" spans="2:10" ht="15" customHeight="1" x14ac:dyDescent="0.45">
      <c r="B149" t="s">
        <v>35</v>
      </c>
      <c r="F149">
        <f>E80</f>
        <v>21549</v>
      </c>
      <c r="G149">
        <f>F80</f>
        <v>843.62625000000116</v>
      </c>
      <c r="H149">
        <f>G80</f>
        <v>970.17018749999806</v>
      </c>
      <c r="I149">
        <f>H80</f>
        <v>1108.904524312502</v>
      </c>
      <c r="J149">
        <f>I80</f>
        <v>1246.4086853272474</v>
      </c>
    </row>
    <row r="150" spans="2:10" ht="15" customHeight="1" x14ac:dyDescent="0.45">
      <c r="B150" t="s">
        <v>61</v>
      </c>
      <c r="F150">
        <f>SUM(F147:F149)</f>
        <v>21149.162985166993</v>
      </c>
      <c r="G150">
        <f t="shared" ref="G150" si="218">SUM(G147:G149)</f>
        <v>3056.2318332436644</v>
      </c>
      <c r="H150">
        <f t="shared" ref="H150" si="219">SUM(H147:H149)</f>
        <v>6461.2536416289131</v>
      </c>
      <c r="I150">
        <f t="shared" ref="I150" si="220">SUM(I147:I149)</f>
        <v>9916.7004349606341</v>
      </c>
      <c r="J150">
        <f t="shared" ref="J150" si="221">SUM(J147:J149)</f>
        <v>13573.73378190831</v>
      </c>
    </row>
    <row r="152" spans="2:10" ht="15" customHeight="1" x14ac:dyDescent="0.45">
      <c r="B152" t="s">
        <v>124</v>
      </c>
      <c r="F152">
        <f>SUM(F167,F176,F184)</f>
        <v>-9000</v>
      </c>
      <c r="G152">
        <f>SUM(G167,G176,G184)</f>
        <v>0</v>
      </c>
      <c r="H152">
        <f>SUM(H167,H176,H184)</f>
        <v>0</v>
      </c>
      <c r="I152">
        <f>SUM(I167,I176,I184)</f>
        <v>-10000</v>
      </c>
      <c r="J152">
        <f>SUM(J167,J176,J184)</f>
        <v>0</v>
      </c>
    </row>
    <row r="153" spans="2:10" ht="15" customHeight="1" x14ac:dyDescent="0.45">
      <c r="B153" t="s">
        <v>158</v>
      </c>
      <c r="F153">
        <f>SUM(F150,F152)</f>
        <v>12149.162985166993</v>
      </c>
      <c r="G153">
        <f t="shared" ref="G153" si="222">SUM(G150,G152)</f>
        <v>3056.2318332436644</v>
      </c>
      <c r="H153">
        <f t="shared" ref="H153" si="223">SUM(H150,H152)</f>
        <v>6461.2536416289131</v>
      </c>
      <c r="I153">
        <f t="shared" ref="I153" si="224">SUM(I150,I152)</f>
        <v>-83.299565039365916</v>
      </c>
      <c r="J153">
        <f t="shared" ref="J153" si="225">SUM(J150,J152)</f>
        <v>13573.73378190831</v>
      </c>
    </row>
    <row r="155" spans="2:10" ht="15" customHeight="1" x14ac:dyDescent="0.45">
      <c r="B155" t="s">
        <v>157</v>
      </c>
      <c r="F155">
        <f>-F136*F20</f>
        <v>-843.62625000000003</v>
      </c>
      <c r="G155">
        <f>-G136*G20</f>
        <v>-970.17018749999988</v>
      </c>
      <c r="H155">
        <f>-H136*H20</f>
        <v>-1108.9045243124999</v>
      </c>
      <c r="I155">
        <f>-I136*I20</f>
        <v>-1246.4086853272499</v>
      </c>
      <c r="J155">
        <f>-J136*J20</f>
        <v>-1384.7600493985747</v>
      </c>
    </row>
    <row r="156" spans="2:10" ht="15" customHeight="1" x14ac:dyDescent="0.45">
      <c r="B156" t="s">
        <v>159</v>
      </c>
      <c r="F156">
        <f>SUM(F153,F155)</f>
        <v>11305.536735166994</v>
      </c>
      <c r="G156">
        <f t="shared" ref="G156" si="226">SUM(G153,G155)</f>
        <v>2086.0616457436645</v>
      </c>
      <c r="H156">
        <f t="shared" ref="H156" si="227">SUM(H153,H155)</f>
        <v>5352.349117316413</v>
      </c>
      <c r="I156">
        <f t="shared" ref="I156" si="228">SUM(I153,I155)</f>
        <v>-1329.7082503666159</v>
      </c>
      <c r="J156">
        <f t="shared" ref="J156" si="229">SUM(J153,J155)</f>
        <v>12188.973732509734</v>
      </c>
    </row>
    <row r="158" spans="2:10" ht="15" customHeight="1" x14ac:dyDescent="0.45">
      <c r="B158" t="s">
        <v>128</v>
      </c>
      <c r="F158">
        <f>E160</f>
        <v>5225</v>
      </c>
      <c r="G158">
        <f t="shared" ref="G158" si="230">F160</f>
        <v>0</v>
      </c>
      <c r="H158">
        <f t="shared" ref="H158:J158" si="231">G160</f>
        <v>0</v>
      </c>
      <c r="I158">
        <f t="shared" si="231"/>
        <v>0</v>
      </c>
      <c r="J158">
        <f t="shared" si="231"/>
        <v>1329.7082503666159</v>
      </c>
    </row>
    <row r="159" spans="2:10" ht="15" customHeight="1" x14ac:dyDescent="0.45">
      <c r="B159" t="s">
        <v>129</v>
      </c>
      <c r="F159">
        <f>MIN(F156,F158)*-1</f>
        <v>-5225</v>
      </c>
      <c r="G159">
        <f t="shared" ref="G159" si="232">MIN(G156,G158)*-1</f>
        <v>0</v>
      </c>
      <c r="H159">
        <f t="shared" ref="H159" si="233">MIN(H156,H158)*-1</f>
        <v>0</v>
      </c>
      <c r="I159">
        <f t="shared" ref="I159" si="234">MIN(I156,I158)*-1</f>
        <v>1329.7082503666159</v>
      </c>
      <c r="J159">
        <f t="shared" ref="J159" si="235">MIN(J156,J158)*-1</f>
        <v>-1329.7082503666159</v>
      </c>
    </row>
    <row r="160" spans="2:10" ht="15" customHeight="1" x14ac:dyDescent="0.45">
      <c r="B160" t="s">
        <v>144</v>
      </c>
      <c r="E160" s="68">
        <v>5225</v>
      </c>
      <c r="F160">
        <f>SUM(F158:F159)</f>
        <v>0</v>
      </c>
      <c r="G160">
        <f t="shared" ref="G160" si="236">SUM(G158:G159)</f>
        <v>0</v>
      </c>
      <c r="H160">
        <f t="shared" ref="H160" si="237">SUM(H158:H159)</f>
        <v>0</v>
      </c>
      <c r="I160">
        <f t="shared" ref="I160" si="238">SUM(I158:I159)</f>
        <v>1329.7082503666159</v>
      </c>
      <c r="J160">
        <f t="shared" ref="J160" si="239">SUM(J158:J159)</f>
        <v>0</v>
      </c>
    </row>
    <row r="161" spans="2:10" ht="15" customHeight="1" x14ac:dyDescent="0.45">
      <c r="B161" t="s">
        <v>126</v>
      </c>
      <c r="F161" s="62">
        <f>F137</f>
        <v>4.4999999999999998E-2</v>
      </c>
      <c r="G161" s="62">
        <f t="shared" ref="G161" si="240">G137</f>
        <v>4.4999999999999998E-2</v>
      </c>
      <c r="H161" s="62">
        <f t="shared" ref="H161:J161" si="241">H137</f>
        <v>4.4999999999999998E-2</v>
      </c>
      <c r="I161" s="62">
        <f t="shared" si="241"/>
        <v>4.4999999999999998E-2</v>
      </c>
      <c r="J161" s="62">
        <f t="shared" si="241"/>
        <v>4.4999999999999998E-2</v>
      </c>
    </row>
    <row r="162" spans="2:10" ht="15" customHeight="1" x14ac:dyDescent="0.45">
      <c r="B162" t="s">
        <v>45</v>
      </c>
      <c r="F162">
        <f>AVERAGE(E160:F160)*F161</f>
        <v>117.5625</v>
      </c>
      <c r="G162">
        <f t="shared" ref="G162" si="242">AVERAGE(F160:G160)*G161</f>
        <v>0</v>
      </c>
      <c r="H162">
        <f t="shared" ref="H162" si="243">AVERAGE(G160:H160)*H161</f>
        <v>0</v>
      </c>
      <c r="I162">
        <f t="shared" ref="I162" si="244">AVERAGE(H160:I160)*I161</f>
        <v>29.918435633248855</v>
      </c>
      <c r="J162">
        <f t="shared" ref="J162" si="245">AVERAGE(I160:J160)*J161</f>
        <v>29.918435633248855</v>
      </c>
    </row>
    <row r="164" spans="2:10" ht="15" customHeight="1" x14ac:dyDescent="0.45">
      <c r="B164" t="s">
        <v>143</v>
      </c>
      <c r="F164">
        <f>F156+F159</f>
        <v>6080.5367351669938</v>
      </c>
      <c r="G164">
        <f t="shared" ref="G164" si="246">G156+G159</f>
        <v>2086.0616457436645</v>
      </c>
      <c r="H164">
        <f t="shared" ref="H164:J164" si="247">H156+H159</f>
        <v>5352.349117316413</v>
      </c>
      <c r="I164">
        <f t="shared" si="247"/>
        <v>0</v>
      </c>
      <c r="J164">
        <f t="shared" si="247"/>
        <v>10859.265482143119</v>
      </c>
    </row>
    <row r="166" spans="2:10" ht="15" customHeight="1" x14ac:dyDescent="0.45">
      <c r="B166" t="s">
        <v>170</v>
      </c>
      <c r="C166" t="s">
        <v>141</v>
      </c>
      <c r="E166" s="1">
        <v>1</v>
      </c>
      <c r="F166">
        <f>E169</f>
        <v>15000</v>
      </c>
      <c r="G166">
        <f t="shared" ref="G166" si="248">F169</f>
        <v>0</v>
      </c>
      <c r="H166">
        <f t="shared" ref="H166:J166" si="249">G169</f>
        <v>0</v>
      </c>
      <c r="I166">
        <f t="shared" si="249"/>
        <v>0</v>
      </c>
      <c r="J166">
        <f t="shared" si="249"/>
        <v>0</v>
      </c>
    </row>
    <row r="167" spans="2:10" ht="15" customHeight="1" x14ac:dyDescent="0.45">
      <c r="B167" t="s">
        <v>125</v>
      </c>
      <c r="F167">
        <f>MIN(F166,-F131)*-1</f>
        <v>-9000</v>
      </c>
      <c r="G167">
        <f t="shared" ref="G167" si="250">MIN(G166,-G131)*-1</f>
        <v>0</v>
      </c>
      <c r="H167">
        <f t="shared" ref="H167" si="251">MIN(H166,-H131)*-1</f>
        <v>0</v>
      </c>
      <c r="I167">
        <f t="shared" ref="I167" si="252">MIN(I166,-I131)*-1</f>
        <v>0</v>
      </c>
      <c r="J167">
        <f t="shared" ref="J167" si="253">MIN(J166,-J131)*-1</f>
        <v>0</v>
      </c>
    </row>
    <row r="168" spans="2:10" ht="15" customHeight="1" x14ac:dyDescent="0.45">
      <c r="B168" t="s">
        <v>142</v>
      </c>
      <c r="F168">
        <f>MIN(F166+F167,F164)*$E$166*-1</f>
        <v>-6000</v>
      </c>
      <c r="G168">
        <f t="shared" ref="G168" si="254">MIN(G166+G167,G164)*$E$166*-1</f>
        <v>0</v>
      </c>
      <c r="H168">
        <f t="shared" ref="H168" si="255">MIN(H166+H167,H164)*$E$166*-1</f>
        <v>0</v>
      </c>
      <c r="I168">
        <f t="shared" ref="I168" si="256">MIN(I166+I167,I164)*$E$166*-1</f>
        <v>0</v>
      </c>
      <c r="J168">
        <f t="shared" ref="J168" si="257">MIN(J166+J167,J164)*$E$166*-1</f>
        <v>0</v>
      </c>
    </row>
    <row r="169" spans="2:10" ht="15" customHeight="1" x14ac:dyDescent="0.45">
      <c r="B169" t="s">
        <v>171</v>
      </c>
      <c r="E169" s="61">
        <v>15000</v>
      </c>
      <c r="F169">
        <f>SUM(F166:F168)</f>
        <v>0</v>
      </c>
      <c r="G169">
        <f t="shared" ref="G169" si="258">SUM(G166:G168)</f>
        <v>0</v>
      </c>
      <c r="H169">
        <f t="shared" ref="H169" si="259">SUM(H166:H168)</f>
        <v>0</v>
      </c>
      <c r="I169">
        <f t="shared" ref="I169" si="260">SUM(I166:I168)</f>
        <v>0</v>
      </c>
      <c r="J169">
        <f t="shared" ref="J169" si="261">SUM(J166:J168)</f>
        <v>0</v>
      </c>
    </row>
    <row r="170" spans="2:10" ht="15" customHeight="1" x14ac:dyDescent="0.45">
      <c r="B170" t="s">
        <v>126</v>
      </c>
      <c r="F170" s="62">
        <f>F138</f>
        <v>4.6249999999999999E-2</v>
      </c>
      <c r="G170" s="62">
        <f t="shared" ref="G170" si="262">G138</f>
        <v>4.6249999999999999E-2</v>
      </c>
      <c r="H170" s="62">
        <f t="shared" ref="H170:J170" si="263">H138</f>
        <v>4.6249999999999999E-2</v>
      </c>
      <c r="I170" s="62">
        <f t="shared" si="263"/>
        <v>4.6249999999999999E-2</v>
      </c>
      <c r="J170" s="62">
        <f t="shared" si="263"/>
        <v>4.6249999999999999E-2</v>
      </c>
    </row>
    <row r="171" spans="2:10" ht="15" customHeight="1" x14ac:dyDescent="0.45">
      <c r="B171" t="s">
        <v>45</v>
      </c>
      <c r="F171">
        <f>AVERAGE(E169:F169)*F170</f>
        <v>346.875</v>
      </c>
      <c r="G171">
        <f t="shared" ref="G171" si="264">AVERAGE(F169:G169)*G170</f>
        <v>0</v>
      </c>
      <c r="H171">
        <f t="shared" ref="H171" si="265">AVERAGE(G169:H169)*H170</f>
        <v>0</v>
      </c>
      <c r="I171">
        <f t="shared" ref="I171" si="266">AVERAGE(H169:I169)*I170</f>
        <v>0</v>
      </c>
      <c r="J171">
        <f t="shared" ref="J171" si="267">AVERAGE(I169:J169)*J170</f>
        <v>0</v>
      </c>
    </row>
    <row r="173" spans="2:10" ht="15" customHeight="1" x14ac:dyDescent="0.45">
      <c r="B173" t="s">
        <v>152</v>
      </c>
      <c r="F173">
        <f>F164+F168</f>
        <v>80.536735166993822</v>
      </c>
      <c r="G173">
        <f t="shared" ref="G173" si="268">G164+G168</f>
        <v>2086.0616457436645</v>
      </c>
      <c r="H173">
        <f t="shared" ref="H173:J173" si="269">H164+H168</f>
        <v>5352.349117316413</v>
      </c>
      <c r="I173">
        <f t="shared" si="269"/>
        <v>0</v>
      </c>
      <c r="J173">
        <f t="shared" si="269"/>
        <v>10859.265482143119</v>
      </c>
    </row>
    <row r="175" spans="2:10" ht="15" customHeight="1" x14ac:dyDescent="0.45">
      <c r="B175" t="s">
        <v>172</v>
      </c>
      <c r="E175" s="70"/>
      <c r="F175">
        <f>E177</f>
        <v>10000</v>
      </c>
      <c r="G175">
        <f t="shared" ref="G175" si="270">F177</f>
        <v>10000</v>
      </c>
      <c r="H175">
        <f t="shared" ref="H175:J175" si="271">G177</f>
        <v>10000</v>
      </c>
      <c r="I175">
        <f t="shared" si="271"/>
        <v>10000</v>
      </c>
      <c r="J175">
        <f t="shared" si="271"/>
        <v>0</v>
      </c>
    </row>
    <row r="176" spans="2:10" ht="15" customHeight="1" x14ac:dyDescent="0.45">
      <c r="B176" t="s">
        <v>125</v>
      </c>
      <c r="F176">
        <f>MIN(F175,-F132)*-1</f>
        <v>0</v>
      </c>
      <c r="G176">
        <f t="shared" ref="G176" si="272">MIN(G175,-G132)*-1</f>
        <v>0</v>
      </c>
      <c r="H176">
        <f t="shared" ref="H176" si="273">MIN(H175,-H132)*-1</f>
        <v>0</v>
      </c>
      <c r="I176">
        <f t="shared" ref="I176" si="274">MIN(I175,-I132)*-1</f>
        <v>-10000</v>
      </c>
      <c r="J176">
        <f t="shared" ref="J176" si="275">MIN(J175,-J132)*-1</f>
        <v>0</v>
      </c>
    </row>
    <row r="177" spans="2:10" ht="15" customHeight="1" x14ac:dyDescent="0.45">
      <c r="B177" t="s">
        <v>173</v>
      </c>
      <c r="E177" s="61">
        <v>10000</v>
      </c>
      <c r="F177">
        <f>SUM(F175:F176)</f>
        <v>10000</v>
      </c>
      <c r="G177">
        <f t="shared" ref="G177:J177" si="276">SUM(G175:G176)</f>
        <v>10000</v>
      </c>
      <c r="H177">
        <f t="shared" si="276"/>
        <v>10000</v>
      </c>
      <c r="I177">
        <f t="shared" si="276"/>
        <v>0</v>
      </c>
      <c r="J177">
        <f t="shared" si="276"/>
        <v>0</v>
      </c>
    </row>
    <row r="178" spans="2:10" ht="15" customHeight="1" x14ac:dyDescent="0.45">
      <c r="B178" t="s">
        <v>126</v>
      </c>
      <c r="F178" s="62">
        <f>F139</f>
        <v>3.125E-2</v>
      </c>
      <c r="G178" s="62">
        <f>G139</f>
        <v>3.125E-2</v>
      </c>
      <c r="H178" s="62">
        <f>H139</f>
        <v>3.125E-2</v>
      </c>
      <c r="I178" s="62">
        <f>I139</f>
        <v>3.125E-2</v>
      </c>
      <c r="J178" s="62">
        <f>J139</f>
        <v>3.125E-2</v>
      </c>
    </row>
    <row r="179" spans="2:10" ht="15" customHeight="1" x14ac:dyDescent="0.45">
      <c r="B179" t="s">
        <v>45</v>
      </c>
      <c r="F179">
        <f>AVERAGE(E177:F177)*F178</f>
        <v>312.5</v>
      </c>
      <c r="G179">
        <f t="shared" ref="G179" si="277">AVERAGE(F177:G177)*G178</f>
        <v>312.5</v>
      </c>
      <c r="H179">
        <f t="shared" ref="H179" si="278">AVERAGE(G177:H177)*H178</f>
        <v>312.5</v>
      </c>
      <c r="I179">
        <f t="shared" ref="I179" si="279">AVERAGE(H177:I177)*I178</f>
        <v>156.25</v>
      </c>
      <c r="J179">
        <f t="shared" ref="J179" si="280">AVERAGE(I177:J177)*J178</f>
        <v>0</v>
      </c>
    </row>
    <row r="181" spans="2:10" ht="15" customHeight="1" x14ac:dyDescent="0.45">
      <c r="B181" t="s">
        <v>152</v>
      </c>
      <c r="F181">
        <f>F173</f>
        <v>80.536735166993822</v>
      </c>
      <c r="G181">
        <f t="shared" ref="G181:J181" si="281">G173</f>
        <v>2086.0616457436645</v>
      </c>
      <c r="H181">
        <f t="shared" si="281"/>
        <v>5352.349117316413</v>
      </c>
      <c r="I181">
        <f t="shared" si="281"/>
        <v>0</v>
      </c>
      <c r="J181">
        <f t="shared" si="281"/>
        <v>10859.265482143119</v>
      </c>
    </row>
    <row r="183" spans="2:10" ht="15" customHeight="1" x14ac:dyDescent="0.45">
      <c r="B183" t="s">
        <v>174</v>
      </c>
      <c r="C183" t="s">
        <v>141</v>
      </c>
      <c r="E183" s="1">
        <v>1</v>
      </c>
      <c r="F183">
        <f>E186</f>
        <v>15000</v>
      </c>
      <c r="G183">
        <f t="shared" ref="G183" si="282">F186</f>
        <v>14919.463264833006</v>
      </c>
      <c r="H183">
        <f t="shared" ref="H183:J183" si="283">G186</f>
        <v>12833.401619089342</v>
      </c>
      <c r="I183">
        <f t="shared" si="283"/>
        <v>7481.0525017729287</v>
      </c>
      <c r="J183">
        <f t="shared" si="283"/>
        <v>7481.0525017729287</v>
      </c>
    </row>
    <row r="184" spans="2:10" ht="15" customHeight="1" x14ac:dyDescent="0.45">
      <c r="B184" t="s">
        <v>125</v>
      </c>
      <c r="F184">
        <f>MIN(F183,-F133)*-1</f>
        <v>0</v>
      </c>
      <c r="G184">
        <f>MIN(G183,-G133)*-1</f>
        <v>0</v>
      </c>
      <c r="H184">
        <f>MIN(H183,-H133)*-1</f>
        <v>0</v>
      </c>
      <c r="I184">
        <f>MIN(I183,-I133)*-1</f>
        <v>0</v>
      </c>
      <c r="J184">
        <f>MIN(J183,-J133)*-1</f>
        <v>0</v>
      </c>
    </row>
    <row r="185" spans="2:10" ht="15" customHeight="1" x14ac:dyDescent="0.45">
      <c r="B185" t="s">
        <v>142</v>
      </c>
      <c r="F185">
        <f>MIN(F183+F184,F181)*$E$183*-1</f>
        <v>-80.536735166993822</v>
      </c>
      <c r="G185">
        <f t="shared" ref="G185" si="284">MIN(G183+G184,G181)*$E$183*-1</f>
        <v>-2086.0616457436645</v>
      </c>
      <c r="H185">
        <f t="shared" ref="H185" si="285">MIN(H183+H184,H181)*$E$183*-1</f>
        <v>-5352.349117316413</v>
      </c>
      <c r="I185">
        <f t="shared" ref="I185" si="286">MIN(I183+I184,I181)*$E$183*-1</f>
        <v>0</v>
      </c>
      <c r="J185">
        <f t="shared" ref="J185" si="287">MIN(J183+J184,J181)*$E$183*-1</f>
        <v>-7481.0525017729287</v>
      </c>
    </row>
    <row r="186" spans="2:10" ht="15" customHeight="1" x14ac:dyDescent="0.45">
      <c r="B186" t="s">
        <v>175</v>
      </c>
      <c r="E186" s="61">
        <v>15000</v>
      </c>
      <c r="F186">
        <f>SUM(F183:F185)</f>
        <v>14919.463264833006</v>
      </c>
      <c r="G186">
        <f t="shared" ref="G186" si="288">SUM(G183:G185)</f>
        <v>12833.401619089342</v>
      </c>
      <c r="H186">
        <f t="shared" ref="H186" si="289">SUM(H183:H185)</f>
        <v>7481.0525017729287</v>
      </c>
      <c r="I186">
        <f t="shared" ref="I186" si="290">SUM(I183:I185)</f>
        <v>7481.0525017729287</v>
      </c>
      <c r="J186">
        <f t="shared" ref="J186" si="291">SUM(J183:J185)</f>
        <v>0</v>
      </c>
    </row>
    <row r="187" spans="2:10" ht="15" customHeight="1" x14ac:dyDescent="0.45">
      <c r="B187" t="s">
        <v>126</v>
      </c>
      <c r="F187" s="62">
        <f>F140</f>
        <v>6.3750000000000001E-2</v>
      </c>
      <c r="G187" s="62">
        <f>G140</f>
        <v>6.3750000000000001E-2</v>
      </c>
      <c r="H187" s="62">
        <f>H140</f>
        <v>6.3750000000000001E-2</v>
      </c>
      <c r="I187" s="62">
        <f>I140</f>
        <v>6.3750000000000001E-2</v>
      </c>
      <c r="J187" s="62">
        <f>J140</f>
        <v>6.3750000000000001E-2</v>
      </c>
    </row>
    <row r="188" spans="2:10" ht="15" customHeight="1" x14ac:dyDescent="0.45">
      <c r="B188" t="s">
        <v>45</v>
      </c>
      <c r="F188">
        <f>AVERAGE(E186:F186)*F187</f>
        <v>953.68289156655214</v>
      </c>
      <c r="G188">
        <f t="shared" ref="G188" si="292">AVERAGE(F186:G186)*G187</f>
        <v>884.62256817502475</v>
      </c>
      <c r="H188">
        <f t="shared" ref="H188" si="293">AVERAGE(G186:H186)*H187</f>
        <v>647.52322510248484</v>
      </c>
      <c r="I188">
        <f t="shared" ref="I188" si="294">AVERAGE(H186:I186)*I187</f>
        <v>476.91709698802424</v>
      </c>
      <c r="J188">
        <f t="shared" ref="J188" si="295">AVERAGE(I186:J186)*J187</f>
        <v>238.45854849401212</v>
      </c>
    </row>
    <row r="190" spans="2:10" ht="15" customHeight="1" x14ac:dyDescent="0.45">
      <c r="B190" t="s">
        <v>178</v>
      </c>
      <c r="F190">
        <f>F181+F185</f>
        <v>0</v>
      </c>
      <c r="G190">
        <f t="shared" ref="G190" si="296">G181+G185</f>
        <v>0</v>
      </c>
      <c r="H190">
        <f t="shared" ref="H190:J190" si="297">H181+H185</f>
        <v>0</v>
      </c>
      <c r="I190">
        <f t="shared" si="297"/>
        <v>0</v>
      </c>
      <c r="J190">
        <f t="shared" si="297"/>
        <v>3378.2129803701901</v>
      </c>
    </row>
    <row r="192" spans="2:10" ht="15" customHeight="1" x14ac:dyDescent="0.45">
      <c r="B192" t="s">
        <v>35</v>
      </c>
      <c r="F192">
        <f>E194</f>
        <v>21549</v>
      </c>
      <c r="G192">
        <f t="shared" ref="G192" si="298">F194</f>
        <v>843.62625000000116</v>
      </c>
      <c r="H192">
        <f t="shared" ref="H192:J192" si="299">G194</f>
        <v>970.17018749999988</v>
      </c>
      <c r="I192">
        <f t="shared" si="299"/>
        <v>1108.904524312502</v>
      </c>
      <c r="J192">
        <f t="shared" si="299"/>
        <v>1246.4086853272493</v>
      </c>
    </row>
    <row r="193" spans="1:10" ht="15" customHeight="1" x14ac:dyDescent="0.45">
      <c r="B193" t="s">
        <v>34</v>
      </c>
      <c r="F193">
        <f>F147+F159+F167+F168+F176+F184+F185</f>
        <v>-20705.373749999999</v>
      </c>
      <c r="G193">
        <f t="shared" ref="G193:J193" si="300">G147+G159+G167+G168+G176+G184+G185</f>
        <v>126.54393749999872</v>
      </c>
      <c r="H193">
        <f t="shared" si="300"/>
        <v>138.73433681250208</v>
      </c>
      <c r="I193">
        <f t="shared" si="300"/>
        <v>137.5041610147473</v>
      </c>
      <c r="J193">
        <f t="shared" si="300"/>
        <v>3516.5643444415182</v>
      </c>
    </row>
    <row r="194" spans="1:10" ht="15" customHeight="1" x14ac:dyDescent="0.45">
      <c r="B194" t="s">
        <v>36</v>
      </c>
      <c r="D194" s="72"/>
      <c r="E194">
        <f>E80</f>
        <v>21549</v>
      </c>
      <c r="F194">
        <f>SUM(F192:F193)</f>
        <v>843.62625000000116</v>
      </c>
      <c r="G194">
        <f t="shared" ref="G194" si="301">SUM(G192:G193)</f>
        <v>970.17018749999988</v>
      </c>
      <c r="H194">
        <f t="shared" ref="H194" si="302">SUM(H192:H193)</f>
        <v>1108.904524312502</v>
      </c>
      <c r="I194">
        <f t="shared" ref="I194" si="303">SUM(I192:I193)</f>
        <v>1246.4086853272493</v>
      </c>
      <c r="J194">
        <f t="shared" ref="J194" si="304">SUM(J192:J193)</f>
        <v>4762.9730297687674</v>
      </c>
    </row>
    <row r="195" spans="1:10" ht="15" customHeight="1" x14ac:dyDescent="0.45">
      <c r="B195" t="str">
        <f>B81</f>
        <v>Short-term investments</v>
      </c>
      <c r="D195" s="72"/>
      <c r="E195">
        <f>E81</f>
        <v>28517</v>
      </c>
      <c r="F195">
        <f>F81</f>
        <v>28517</v>
      </c>
      <c r="G195">
        <f>G81</f>
        <v>28517</v>
      </c>
      <c r="H195">
        <f>H81</f>
        <v>28517</v>
      </c>
      <c r="I195">
        <f>I81</f>
        <v>28517</v>
      </c>
      <c r="J195">
        <f>J81</f>
        <v>28517</v>
      </c>
    </row>
    <row r="196" spans="1:10" ht="15" customHeight="1" x14ac:dyDescent="0.45">
      <c r="B196" t="s">
        <v>163</v>
      </c>
      <c r="D196" s="72"/>
      <c r="E196">
        <f>SUM(E194:E195)</f>
        <v>50066</v>
      </c>
      <c r="F196">
        <f t="shared" ref="F196" si="305">SUM(F194:F195)</f>
        <v>29360.626250000001</v>
      </c>
      <c r="G196">
        <f t="shared" ref="G196" si="306">SUM(G194:G195)</f>
        <v>29487.1701875</v>
      </c>
      <c r="H196">
        <f t="shared" ref="H196:J196" si="307">SUM(H194:H195)</f>
        <v>29625.9045243125</v>
      </c>
      <c r="I196">
        <f t="shared" si="307"/>
        <v>29763.408685327249</v>
      </c>
      <c r="J196">
        <f t="shared" si="307"/>
        <v>33279.973029768764</v>
      </c>
    </row>
    <row r="197" spans="1:10" ht="15" customHeight="1" x14ac:dyDescent="0.45">
      <c r="B197" t="s">
        <v>126</v>
      </c>
      <c r="F197" s="62">
        <f>F141</f>
        <v>2.5000000000000001E-2</v>
      </c>
      <c r="G197" s="62">
        <f t="shared" ref="G197" si="308">G141</f>
        <v>2.5000000000000001E-2</v>
      </c>
      <c r="H197" s="62">
        <f t="shared" ref="H197:J197" si="309">H141</f>
        <v>2.5000000000000001E-2</v>
      </c>
      <c r="I197" s="62">
        <f t="shared" si="309"/>
        <v>2.5000000000000001E-2</v>
      </c>
      <c r="J197" s="62">
        <f t="shared" si="309"/>
        <v>2.5000000000000001E-2</v>
      </c>
    </row>
    <row r="198" spans="1:10" ht="15" customHeight="1" x14ac:dyDescent="0.45">
      <c r="B198" t="s">
        <v>44</v>
      </c>
      <c r="F198">
        <f>AVERAGE(E196:F196)*F197</f>
        <v>992.83282812500011</v>
      </c>
      <c r="G198">
        <f t="shared" ref="G198" si="310">AVERAGE(F196:G196)*G197</f>
        <v>735.59745546875001</v>
      </c>
      <c r="H198">
        <f t="shared" ref="H198" si="311">AVERAGE(G196:H196)*H197</f>
        <v>738.91343389765632</v>
      </c>
      <c r="I198">
        <f t="shared" ref="I198" si="312">AVERAGE(H196:I196)*I197</f>
        <v>742.36641512049687</v>
      </c>
      <c r="J198">
        <f t="shared" ref="J198" si="313">AVERAGE(I196:J196)*J197</f>
        <v>788.04227143870014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>
        <f t="shared" ref="C201:J201" si="314">C26/C20</f>
        <v>0.27743655325203986</v>
      </c>
      <c r="D201" s="62">
        <f t="shared" si="314"/>
        <v>0.24993560703625703</v>
      </c>
      <c r="E201" s="62">
        <f t="shared" si="314"/>
        <v>0.25817119844243824</v>
      </c>
      <c r="F201" s="62">
        <f t="shared" si="314"/>
        <v>0.2579999999999999</v>
      </c>
      <c r="G201" s="62">
        <f t="shared" si="314"/>
        <v>0.25800000000000001</v>
      </c>
      <c r="H201" s="62">
        <f t="shared" si="314"/>
        <v>0.25800000000000001</v>
      </c>
      <c r="I201" s="62">
        <f t="shared" si="314"/>
        <v>0.25799999999999995</v>
      </c>
      <c r="J201" s="62">
        <f t="shared" si="314"/>
        <v>0.25800000000000001</v>
      </c>
    </row>
    <row r="202" spans="1:10" ht="15" customHeight="1" x14ac:dyDescent="0.45">
      <c r="B202" t="s">
        <v>69</v>
      </c>
      <c r="C202" s="62">
        <f t="shared" ref="C202:J202" si="315">C30/C20</f>
        <v>0.34838523748626599</v>
      </c>
      <c r="D202" s="62">
        <f t="shared" si="315"/>
        <v>0.32537385797184892</v>
      </c>
      <c r="E202" s="62">
        <f t="shared" si="315"/>
        <v>0.32568776753923911</v>
      </c>
      <c r="F202" s="62">
        <f t="shared" si="315"/>
        <v>0.32705626751182754</v>
      </c>
      <c r="G202" s="62">
        <f t="shared" si="315"/>
        <v>0.33533076500559855</v>
      </c>
      <c r="H202" s="62">
        <f t="shared" si="315"/>
        <v>0.34002696762731993</v>
      </c>
      <c r="I202" s="62">
        <f t="shared" si="315"/>
        <v>0.34298855225658814</v>
      </c>
      <c r="J202" s="62">
        <f t="shared" si="315"/>
        <v>0.34460146129045877</v>
      </c>
    </row>
    <row r="203" spans="1:10" ht="15" customHeight="1" x14ac:dyDescent="0.45">
      <c r="B203" t="s">
        <v>138</v>
      </c>
      <c r="C203" s="62">
        <f>C43/C20</f>
        <v>0.24040418595435797</v>
      </c>
      <c r="D203" s="62">
        <f t="shared" ref="D203:J203" si="316">D43/D20</f>
        <v>0.21102710564991439</v>
      </c>
      <c r="E203" s="62">
        <f t="shared" si="316"/>
        <v>0.22324074197548971</v>
      </c>
      <c r="F203" s="62">
        <f t="shared" si="316"/>
        <v>0.21026999999999993</v>
      </c>
      <c r="G203" s="62">
        <f t="shared" si="316"/>
        <v>0.21026999999999998</v>
      </c>
      <c r="H203" s="62">
        <f t="shared" si="316"/>
        <v>0.21027000000000001</v>
      </c>
      <c r="I203" s="62">
        <f t="shared" si="316"/>
        <v>0.21026999999999996</v>
      </c>
      <c r="J203" s="62">
        <f t="shared" si="316"/>
        <v>0.21026999999999998</v>
      </c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  <c r="C206">
        <f t="shared" ref="C206:J206" si="317">C77</f>
        <v>3905</v>
      </c>
      <c r="D206">
        <f t="shared" si="317"/>
        <v>-509</v>
      </c>
      <c r="E206">
        <f t="shared" si="317"/>
        <v>-1037</v>
      </c>
      <c r="F206">
        <f t="shared" si="317"/>
        <v>-1265.4393749999981</v>
      </c>
      <c r="G206">
        <f t="shared" si="317"/>
        <v>-1455.2552812499998</v>
      </c>
      <c r="H206">
        <f t="shared" si="317"/>
        <v>-1663.3567864687466</v>
      </c>
      <c r="I206">
        <f t="shared" si="317"/>
        <v>-1869.6130279908757</v>
      </c>
      <c r="J206">
        <f t="shared" si="317"/>
        <v>-2077.1400740978606</v>
      </c>
    </row>
    <row r="207" spans="1:10" ht="15" customHeight="1" x14ac:dyDescent="0.45">
      <c r="B207" t="s">
        <v>59</v>
      </c>
      <c r="C207" s="62">
        <f t="shared" ref="C207:J207" si="318">C206/C20</f>
        <v>7.0336281273077686E-2</v>
      </c>
      <c r="D207" s="62">
        <f t="shared" si="318"/>
        <v>-7.7120043635702492E-3</v>
      </c>
      <c r="E207" s="62">
        <f t="shared" si="318"/>
        <v>-1.3828694875248369E-2</v>
      </c>
      <c r="F207" s="62">
        <f t="shared" si="318"/>
        <v>-1.4999999999999977E-2</v>
      </c>
      <c r="G207" s="62">
        <f t="shared" si="318"/>
        <v>-1.4999999999999999E-2</v>
      </c>
      <c r="H207" s="62">
        <f t="shared" si="318"/>
        <v>-1.4999999999999972E-2</v>
      </c>
      <c r="I207" s="62">
        <f t="shared" si="318"/>
        <v>-1.5000000000000006E-2</v>
      </c>
      <c r="J207" s="62">
        <f t="shared" si="318"/>
        <v>-1.4999999999999991E-2</v>
      </c>
    </row>
    <row r="208" spans="1:10" ht="15" customHeight="1" x14ac:dyDescent="0.45">
      <c r="B208" t="s">
        <v>139</v>
      </c>
      <c r="C208" s="62">
        <f t="shared" ref="C208:J208" si="319">C85/C20</f>
        <v>0.29762783911813973</v>
      </c>
      <c r="D208" s="62">
        <f t="shared" si="319"/>
        <v>0.36185815366433843</v>
      </c>
      <c r="E208" s="62">
        <f t="shared" si="319"/>
        <v>0.38693675072343942</v>
      </c>
      <c r="F208" s="62">
        <f t="shared" si="319"/>
        <v>0.46444150475403051</v>
      </c>
      <c r="G208" s="62">
        <f t="shared" si="319"/>
        <v>0.50399402124485504</v>
      </c>
      <c r="H208" s="62">
        <f t="shared" si="319"/>
        <v>0.52465709148687234</v>
      </c>
      <c r="I208" s="62">
        <f t="shared" si="319"/>
        <v>0.53602439026658655</v>
      </c>
      <c r="J208" s="62">
        <f t="shared" si="319"/>
        <v>0.53900285396081649</v>
      </c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320">G160</f>
        <v>0</v>
      </c>
      <c r="H211">
        <f t="shared" si="320"/>
        <v>0</v>
      </c>
      <c r="I211">
        <f t="shared" si="320"/>
        <v>1329.7082503666159</v>
      </c>
      <c r="J211">
        <f t="shared" si="320"/>
        <v>0</v>
      </c>
    </row>
    <row r="212" spans="1:10" ht="15" customHeight="1" x14ac:dyDescent="0.45">
      <c r="B212" t="s">
        <v>47</v>
      </c>
      <c r="D212" s="72"/>
      <c r="E212">
        <f t="shared" ref="E212:J212" si="321">E169+E177+E186</f>
        <v>40000</v>
      </c>
      <c r="F212">
        <f t="shared" si="321"/>
        <v>24919.463264833008</v>
      </c>
      <c r="G212">
        <f t="shared" si="321"/>
        <v>22833.401619089342</v>
      </c>
      <c r="H212">
        <f t="shared" si="321"/>
        <v>17481.052501772931</v>
      </c>
      <c r="I212">
        <f t="shared" si="321"/>
        <v>7481.0525017729287</v>
      </c>
      <c r="J212">
        <f t="shared" si="321"/>
        <v>0</v>
      </c>
    </row>
    <row r="213" spans="1:10" ht="15" customHeight="1" x14ac:dyDescent="0.45">
      <c r="B213" t="s">
        <v>130</v>
      </c>
      <c r="E213">
        <f>SUM(E211:E212)</f>
        <v>45225</v>
      </c>
      <c r="F213">
        <f>SUM(F211:F212)</f>
        <v>24919.463264833008</v>
      </c>
      <c r="G213">
        <f t="shared" ref="G213:J213" si="322">SUM(G211:G212)</f>
        <v>22833.401619089342</v>
      </c>
      <c r="H213">
        <f t="shared" si="322"/>
        <v>17481.052501772931</v>
      </c>
      <c r="I213">
        <f t="shared" si="322"/>
        <v>8810.7607521395439</v>
      </c>
      <c r="J213">
        <f t="shared" si="322"/>
        <v>0</v>
      </c>
    </row>
    <row r="214" spans="1:10" ht="15" customHeight="1" x14ac:dyDescent="0.45">
      <c r="B214" t="s">
        <v>65</v>
      </c>
      <c r="E214">
        <f>E213-E194-E195</f>
        <v>-4841</v>
      </c>
      <c r="F214">
        <f t="shared" ref="F214:J214" si="323">F213-F194-F195</f>
        <v>-4441.1629851669932</v>
      </c>
      <c r="G214">
        <f t="shared" si="323"/>
        <v>-6653.7685684106582</v>
      </c>
      <c r="H214">
        <f t="shared" si="323"/>
        <v>-12144.852022539571</v>
      </c>
      <c r="I214">
        <f t="shared" si="323"/>
        <v>-20952.647933187705</v>
      </c>
      <c r="J214">
        <f t="shared" si="323"/>
        <v>-33279.973029768764</v>
      </c>
    </row>
    <row r="215" spans="1:10" ht="15" customHeight="1" x14ac:dyDescent="0.45">
      <c r="B215" t="s">
        <v>140</v>
      </c>
      <c r="E215" s="64">
        <f t="shared" ref="E215:J215" si="324">E213/E30</f>
        <v>1.8517381157106008</v>
      </c>
      <c r="F215" s="64">
        <f t="shared" si="324"/>
        <v>0.90316297021046554</v>
      </c>
      <c r="G215" s="64">
        <f t="shared" si="324"/>
        <v>0.70185805877134277</v>
      </c>
      <c r="H215" s="64">
        <f t="shared" si="324"/>
        <v>0.46361775469579747</v>
      </c>
      <c r="I215" s="64">
        <f t="shared" si="324"/>
        <v>0.20609778146416899</v>
      </c>
      <c r="J215" s="73">
        <f t="shared" si="324"/>
        <v>0</v>
      </c>
    </row>
    <row r="216" spans="1:10" ht="15" customHeight="1" x14ac:dyDescent="0.45">
      <c r="B216" t="s">
        <v>66</v>
      </c>
      <c r="E216" s="64">
        <f t="shared" ref="E216:J216" si="325">E214/E30</f>
        <v>-0.19821479752692134</v>
      </c>
      <c r="F216" s="64">
        <f t="shared" si="325"/>
        <v>-0.16096229321811914</v>
      </c>
      <c r="G216" s="64">
        <f t="shared" si="325"/>
        <v>-0.20452498356767981</v>
      </c>
      <c r="H216" s="64">
        <f t="shared" si="325"/>
        <v>-0.32209553888311115</v>
      </c>
      <c r="I216" s="64">
        <f t="shared" si="325"/>
        <v>-0.4901159362182394</v>
      </c>
      <c r="J216" s="64">
        <f t="shared" si="325"/>
        <v>-0.6974150664852441</v>
      </c>
    </row>
    <row r="217" spans="1:10" ht="15" customHeight="1" x14ac:dyDescent="0.45">
      <c r="B217" t="s">
        <v>127</v>
      </c>
      <c r="F217">
        <f>F162+F171+F179+F188</f>
        <v>1730.6203915665521</v>
      </c>
      <c r="G217">
        <f>G162+G171+G179+G188</f>
        <v>1197.1225681750248</v>
      </c>
      <c r="H217">
        <f>H162+H171+H179+H188</f>
        <v>960.02322510248484</v>
      </c>
      <c r="I217">
        <f>I162+I171+I179+I188</f>
        <v>663.08553262127316</v>
      </c>
      <c r="J217">
        <f>J162+J171+J179+J188</f>
        <v>268.37698412726098</v>
      </c>
    </row>
    <row r="218" spans="1:10" ht="15" customHeight="1" x14ac:dyDescent="0.45">
      <c r="B218" t="s">
        <v>67</v>
      </c>
      <c r="F218" s="64">
        <f>IFERROR(F30/F217,"na")</f>
        <v>15.943025625061779</v>
      </c>
      <c r="G218" s="64">
        <f>IFERROR(G30/G217,"na")</f>
        <v>27.175823078496631</v>
      </c>
      <c r="H218" s="64">
        <f>IFERROR(H30/H217,"na")</f>
        <v>39.275866763529933</v>
      </c>
      <c r="I218" s="64">
        <f>IFERROR(I30/I217,"na")</f>
        <v>64.471910405049243</v>
      </c>
      <c r="J218" s="64">
        <f>IFERROR(J30/J217,"na")</f>
        <v>177.80598366554378</v>
      </c>
    </row>
    <row r="219" spans="1:10" ht="15" customHeight="1" x14ac:dyDescent="0.45">
      <c r="B219" t="s">
        <v>68</v>
      </c>
      <c r="E219" s="62">
        <f t="shared" ref="E219:J219" si="326">E214/(E214+E100)</f>
        <v>-5.6626506024096385E-2</v>
      </c>
      <c r="F219" s="62">
        <f t="shared" si="326"/>
        <v>-4.7616076574208882E-2</v>
      </c>
      <c r="G219" s="62">
        <f t="shared" si="326"/>
        <v>-6.5881965424524874E-2</v>
      </c>
      <c r="H219" s="62">
        <f t="shared" si="326"/>
        <v>-0.11218805069348599</v>
      </c>
      <c r="I219" s="62">
        <f t="shared" si="326"/>
        <v>-0.18222473383592666</v>
      </c>
      <c r="J219" s="62">
        <f t="shared" si="326"/>
        <v>-0.27505619028950795</v>
      </c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