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phil_sparks_fe_training/Documents/Documents/Phil Sparks own files/MAIN PREP/0030 case studies/SkillCast/TechSectorPhilSparks/Final files/18 - Deferred revenue - all months/"/>
    </mc:Choice>
  </mc:AlternateContent>
  <xr:revisionPtr revIDLastSave="0" documentId="8_{82B0C065-6960-4296-AFE9-8070AFEE58BB}" xr6:coauthVersionLast="47" xr6:coauthVersionMax="47" xr10:uidLastSave="{00000000-0000-0000-0000-000000000000}"/>
  <bookViews>
    <workbookView xWindow="-98" yWindow="-98" windowWidth="20715" windowHeight="13276" tabRatio="838" activeTab="3" xr2:uid="{00000000-000D-0000-FFFF-FFFF00000000}"/>
  </bookViews>
  <sheets>
    <sheet name="Welcome" sheetId="2" r:id="rId1"/>
    <sheet name="Info" sheetId="3" r:id="rId2"/>
    <sheet name="Accounting" sheetId="29" r:id="rId3"/>
    <sheet name="Revenue_Forecast" sheetId="24" r:id="rId4"/>
    <sheet name="Expense_Breakdown" sheetId="25" r:id="rId5"/>
    <sheet name="Monthly_Dashboard" sheetId="27" r:id="rId6"/>
    <sheet name="Skillcast Model Monthly" sheetId="26" r:id="rId7"/>
    <sheet name="Skillcast Model Annual" sheetId="30" r:id="rId8"/>
  </sheets>
  <externalReferences>
    <externalReference r:id="rId9"/>
  </externalReferences>
  <definedNames>
    <definedName name="_xlnm._FilterDatabase" localSheetId="7" hidden="1">'Skillcast Model Annual'!$A$123:$B$123</definedName>
    <definedName name="_xlnm._FilterDatabase" localSheetId="6" hidden="1">'Skillcast Model Monthly'!$A$123:$B$123</definedName>
    <definedName name="ANALYSIS_DATE" localSheetId="2">[1]Trading_comps!$D$4</definedName>
    <definedName name="ANALYSIS_DATE">#REF!</definedName>
    <definedName name="Circswitch" localSheetId="2">[1]Info!$N$11</definedName>
    <definedName name="Circswitch">Info!$N$11</definedName>
    <definedName name="COMP_SHAREPRICE2" localSheetId="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ltg">#REF!</definedName>
    <definedName name="MAIN_CURRENCY" localSheetId="2">[1]Trading_comps!$D$3</definedName>
    <definedName name="MAIN_CURRENCY">#REF!</definedName>
    <definedName name="_xlnm.Print_Area" localSheetId="2">Accounting!$A$1:$E$136</definedName>
    <definedName name="_xlnm.Print_Area" localSheetId="4">Expense_Breakdown!$A$1:$U$76</definedName>
    <definedName name="_xlnm.Print_Area" localSheetId="1">Info!$A$1:$R$30</definedName>
    <definedName name="_xlnm.Print_Area" localSheetId="5">Monthly_Dashboard!$A$1:$U$44</definedName>
    <definedName name="_xlnm.Print_Area" localSheetId="3">Revenue_Forecast!$A$1:$U$132</definedName>
    <definedName name="_xlnm.Print_Area" localSheetId="6">'Skillcast Model Monthly'!$A$1:$U$227</definedName>
    <definedName name="_xlnm.Print_Area" localSheetId="0">Welcome!$A$1:$P$9</definedName>
    <definedName name="WACC" localSheetId="2">[1]DCF!$E$29</definedName>
    <definedName name="WACC">#REF!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116" i="24" l="1"/>
  <c r="BL115" i="24"/>
  <c r="BM115" i="24" s="1"/>
  <c r="BK114" i="24"/>
  <c r="BL114" i="24" s="1"/>
  <c r="BM114" i="24" s="1"/>
  <c r="BJ113" i="24"/>
  <c r="BK113" i="24" s="1"/>
  <c r="BL113" i="24" s="1"/>
  <c r="BM113" i="24" s="1"/>
  <c r="BI112" i="24"/>
  <c r="BJ112" i="24" s="1"/>
  <c r="BK112" i="24" s="1"/>
  <c r="BL112" i="24" s="1"/>
  <c r="BM112" i="24" s="1"/>
  <c r="BH111" i="24"/>
  <c r="BI111" i="24" s="1"/>
  <c r="BJ111" i="24" s="1"/>
  <c r="BK111" i="24" s="1"/>
  <c r="BL111" i="24" s="1"/>
  <c r="BM111" i="24" s="1"/>
  <c r="BG110" i="24"/>
  <c r="BH110" i="24" s="1"/>
  <c r="BI110" i="24" s="1"/>
  <c r="BJ110" i="24" s="1"/>
  <c r="BK110" i="24" s="1"/>
  <c r="BL110" i="24" s="1"/>
  <c r="BM110" i="24" s="1"/>
  <c r="BF109" i="24"/>
  <c r="BG109" i="24" s="1"/>
  <c r="BH109" i="24" s="1"/>
  <c r="BI109" i="24" s="1"/>
  <c r="BJ109" i="24" s="1"/>
  <c r="BK109" i="24" s="1"/>
  <c r="BL109" i="24" s="1"/>
  <c r="BM109" i="24" s="1"/>
  <c r="BE108" i="24"/>
  <c r="BF108" i="24" s="1"/>
  <c r="BG108" i="24" s="1"/>
  <c r="BH108" i="24" s="1"/>
  <c r="BI108" i="24" s="1"/>
  <c r="BJ108" i="24" s="1"/>
  <c r="BK108" i="24" s="1"/>
  <c r="BL108" i="24" s="1"/>
  <c r="BM108" i="24" s="1"/>
  <c r="BD107" i="24"/>
  <c r="BE107" i="24" s="1"/>
  <c r="BF107" i="24" s="1"/>
  <c r="BG107" i="24" s="1"/>
  <c r="BH107" i="24" s="1"/>
  <c r="BI107" i="24" s="1"/>
  <c r="BJ107" i="24" s="1"/>
  <c r="BK107" i="24" s="1"/>
  <c r="BL107" i="24" s="1"/>
  <c r="BM107" i="24" s="1"/>
  <c r="BC106" i="24"/>
  <c r="BD106" i="24" s="1"/>
  <c r="BE106" i="24" s="1"/>
  <c r="BF106" i="24" s="1"/>
  <c r="BG106" i="24" s="1"/>
  <c r="BH106" i="24" s="1"/>
  <c r="BI106" i="24" s="1"/>
  <c r="BJ106" i="24" s="1"/>
  <c r="BK106" i="24" s="1"/>
  <c r="BL106" i="24" s="1"/>
  <c r="BM106" i="24" s="1"/>
  <c r="BB105" i="24"/>
  <c r="BC105" i="24" s="1"/>
  <c r="BD105" i="24" s="1"/>
  <c r="BE105" i="24" s="1"/>
  <c r="BF105" i="24" s="1"/>
  <c r="BG105" i="24" s="1"/>
  <c r="BH105" i="24" s="1"/>
  <c r="BI105" i="24" s="1"/>
  <c r="BJ105" i="24" s="1"/>
  <c r="BK105" i="24" s="1"/>
  <c r="BL105" i="24" s="1"/>
  <c r="BM105" i="24" s="1"/>
  <c r="BM104" i="24"/>
  <c r="BA104" i="24"/>
  <c r="BB104" i="24" s="1"/>
  <c r="BC104" i="24" s="1"/>
  <c r="BD104" i="24" s="1"/>
  <c r="BE104" i="24" s="1"/>
  <c r="BF104" i="24" s="1"/>
  <c r="BG104" i="24" s="1"/>
  <c r="BH104" i="24" s="1"/>
  <c r="BI104" i="24" s="1"/>
  <c r="BJ104" i="24" s="1"/>
  <c r="BK104" i="24" s="1"/>
  <c r="BL104" i="24" s="1"/>
  <c r="BL103" i="24"/>
  <c r="BM103" i="24" s="1"/>
  <c r="AZ103" i="24"/>
  <c r="BA103" i="24" s="1"/>
  <c r="BB103" i="24" s="1"/>
  <c r="BC103" i="24" s="1"/>
  <c r="BD103" i="24" s="1"/>
  <c r="BE103" i="24" s="1"/>
  <c r="BF103" i="24" s="1"/>
  <c r="BG103" i="24" s="1"/>
  <c r="BH103" i="24" s="1"/>
  <c r="BI103" i="24" s="1"/>
  <c r="BJ103" i="24" s="1"/>
  <c r="BK103" i="24" s="1"/>
  <c r="BK102" i="24"/>
  <c r="BL102" i="24" s="1"/>
  <c r="BM102" i="24" s="1"/>
  <c r="AY102" i="24"/>
  <c r="AZ102" i="24" s="1"/>
  <c r="BA102" i="24" s="1"/>
  <c r="BB102" i="24" s="1"/>
  <c r="BC102" i="24" s="1"/>
  <c r="BD102" i="24" s="1"/>
  <c r="BE102" i="24" s="1"/>
  <c r="BF102" i="24" s="1"/>
  <c r="BG102" i="24" s="1"/>
  <c r="BH102" i="24" s="1"/>
  <c r="BI102" i="24" s="1"/>
  <c r="BJ102" i="24" s="1"/>
  <c r="BJ101" i="24"/>
  <c r="BK101" i="24" s="1"/>
  <c r="BL101" i="24" s="1"/>
  <c r="BM101" i="24" s="1"/>
  <c r="AX101" i="24"/>
  <c r="AY101" i="24" s="1"/>
  <c r="AZ101" i="24" s="1"/>
  <c r="BA101" i="24" s="1"/>
  <c r="BB101" i="24" s="1"/>
  <c r="BC101" i="24" s="1"/>
  <c r="BD101" i="24" s="1"/>
  <c r="BE101" i="24" s="1"/>
  <c r="BF101" i="24" s="1"/>
  <c r="BG101" i="24" s="1"/>
  <c r="BH101" i="24" s="1"/>
  <c r="BI101" i="24" s="1"/>
  <c r="BI100" i="24"/>
  <c r="BJ100" i="24" s="1"/>
  <c r="BK100" i="24" s="1"/>
  <c r="BL100" i="24" s="1"/>
  <c r="BM100" i="24" s="1"/>
  <c r="AW100" i="24"/>
  <c r="AX100" i="24" s="1"/>
  <c r="AY100" i="24" s="1"/>
  <c r="AZ100" i="24" s="1"/>
  <c r="BA100" i="24" s="1"/>
  <c r="BB100" i="24" s="1"/>
  <c r="BC100" i="24" s="1"/>
  <c r="BD100" i="24" s="1"/>
  <c r="BE100" i="24" s="1"/>
  <c r="BF100" i="24" s="1"/>
  <c r="BG100" i="24" s="1"/>
  <c r="BH100" i="24" s="1"/>
  <c r="BH99" i="24"/>
  <c r="BI99" i="24" s="1"/>
  <c r="BJ99" i="24" s="1"/>
  <c r="BK99" i="24" s="1"/>
  <c r="BL99" i="24" s="1"/>
  <c r="BM99" i="24" s="1"/>
  <c r="AV99" i="24"/>
  <c r="AW99" i="24" s="1"/>
  <c r="AX99" i="24" s="1"/>
  <c r="AY99" i="24" s="1"/>
  <c r="AZ99" i="24" s="1"/>
  <c r="BA99" i="24" s="1"/>
  <c r="BB99" i="24" s="1"/>
  <c r="BC99" i="24" s="1"/>
  <c r="BD99" i="24" s="1"/>
  <c r="BE99" i="24" s="1"/>
  <c r="BF99" i="24" s="1"/>
  <c r="BG99" i="24" s="1"/>
  <c r="BG98" i="24"/>
  <c r="BH98" i="24" s="1"/>
  <c r="BI98" i="24" s="1"/>
  <c r="BJ98" i="24" s="1"/>
  <c r="BK98" i="24" s="1"/>
  <c r="BL98" i="24" s="1"/>
  <c r="BM98" i="24" s="1"/>
  <c r="AU98" i="24"/>
  <c r="AV98" i="24" s="1"/>
  <c r="AW98" i="24" s="1"/>
  <c r="AX98" i="24" s="1"/>
  <c r="AY98" i="24" s="1"/>
  <c r="AZ98" i="24" s="1"/>
  <c r="BA98" i="24" s="1"/>
  <c r="BB98" i="24" s="1"/>
  <c r="BC98" i="24" s="1"/>
  <c r="BD98" i="24" s="1"/>
  <c r="BE98" i="24" s="1"/>
  <c r="BF98" i="24" s="1"/>
  <c r="BF97" i="24"/>
  <c r="BG97" i="24" s="1"/>
  <c r="BH97" i="24" s="1"/>
  <c r="BI97" i="24" s="1"/>
  <c r="BJ97" i="24" s="1"/>
  <c r="BK97" i="24" s="1"/>
  <c r="BL97" i="24" s="1"/>
  <c r="BM97" i="24" s="1"/>
  <c r="AT97" i="24"/>
  <c r="AU97" i="24" s="1"/>
  <c r="AV97" i="24" s="1"/>
  <c r="AW97" i="24" s="1"/>
  <c r="AX97" i="24" s="1"/>
  <c r="AY97" i="24" s="1"/>
  <c r="AZ97" i="24" s="1"/>
  <c r="BA97" i="24" s="1"/>
  <c r="BB97" i="24" s="1"/>
  <c r="BC97" i="24" s="1"/>
  <c r="BD97" i="24" s="1"/>
  <c r="BE97" i="24" s="1"/>
  <c r="BE96" i="24"/>
  <c r="BF96" i="24" s="1"/>
  <c r="BG96" i="24" s="1"/>
  <c r="BH96" i="24" s="1"/>
  <c r="BI96" i="24" s="1"/>
  <c r="BJ96" i="24" s="1"/>
  <c r="BK96" i="24" s="1"/>
  <c r="BL96" i="24" s="1"/>
  <c r="BM96" i="24" s="1"/>
  <c r="AS96" i="24"/>
  <c r="AT96" i="24" s="1"/>
  <c r="AU96" i="24" s="1"/>
  <c r="AV96" i="24" s="1"/>
  <c r="AW96" i="24" s="1"/>
  <c r="AX96" i="24" s="1"/>
  <c r="AY96" i="24" s="1"/>
  <c r="AZ96" i="24" s="1"/>
  <c r="BA96" i="24" s="1"/>
  <c r="BB96" i="24" s="1"/>
  <c r="BC96" i="24" s="1"/>
  <c r="BD96" i="24" s="1"/>
  <c r="BD95" i="24"/>
  <c r="BE95" i="24" s="1"/>
  <c r="BF95" i="24" s="1"/>
  <c r="BG95" i="24" s="1"/>
  <c r="BH95" i="24" s="1"/>
  <c r="BI95" i="24" s="1"/>
  <c r="BJ95" i="24" s="1"/>
  <c r="BK95" i="24" s="1"/>
  <c r="BL95" i="24" s="1"/>
  <c r="BM95" i="24" s="1"/>
  <c r="AR95" i="24"/>
  <c r="AS95" i="24" s="1"/>
  <c r="AT95" i="24" s="1"/>
  <c r="AU95" i="24" s="1"/>
  <c r="AV95" i="24" s="1"/>
  <c r="AW95" i="24" s="1"/>
  <c r="AX95" i="24" s="1"/>
  <c r="AY95" i="24" s="1"/>
  <c r="AZ95" i="24" s="1"/>
  <c r="BA95" i="24" s="1"/>
  <c r="BB95" i="24" s="1"/>
  <c r="BC95" i="24" s="1"/>
  <c r="BC94" i="24"/>
  <c r="BD94" i="24" s="1"/>
  <c r="BE94" i="24" s="1"/>
  <c r="BF94" i="24" s="1"/>
  <c r="BG94" i="24" s="1"/>
  <c r="BH94" i="24" s="1"/>
  <c r="BI94" i="24" s="1"/>
  <c r="BJ94" i="24" s="1"/>
  <c r="BK94" i="24" s="1"/>
  <c r="BL94" i="24" s="1"/>
  <c r="BM94" i="24" s="1"/>
  <c r="AQ94" i="24"/>
  <c r="AR94" i="24" s="1"/>
  <c r="AS94" i="24" s="1"/>
  <c r="AT94" i="24" s="1"/>
  <c r="AU94" i="24" s="1"/>
  <c r="AV94" i="24" s="1"/>
  <c r="AW94" i="24" s="1"/>
  <c r="AX94" i="24" s="1"/>
  <c r="AY94" i="24" s="1"/>
  <c r="AZ94" i="24" s="1"/>
  <c r="BA94" i="24" s="1"/>
  <c r="BB94" i="24" s="1"/>
  <c r="BB93" i="24"/>
  <c r="BC93" i="24" s="1"/>
  <c r="BD93" i="24" s="1"/>
  <c r="BE93" i="24" s="1"/>
  <c r="BF93" i="24" s="1"/>
  <c r="BG93" i="24" s="1"/>
  <c r="BH93" i="24" s="1"/>
  <c r="BI93" i="24" s="1"/>
  <c r="BJ93" i="24" s="1"/>
  <c r="BK93" i="24" s="1"/>
  <c r="BL93" i="24" s="1"/>
  <c r="BM93" i="24" s="1"/>
  <c r="AP93" i="24"/>
  <c r="AQ93" i="24" s="1"/>
  <c r="AR93" i="24" s="1"/>
  <c r="AS93" i="24" s="1"/>
  <c r="AT93" i="24" s="1"/>
  <c r="AU93" i="24" s="1"/>
  <c r="AV93" i="24" s="1"/>
  <c r="AW93" i="24" s="1"/>
  <c r="AX93" i="24" s="1"/>
  <c r="AY93" i="24" s="1"/>
  <c r="AZ93" i="24" s="1"/>
  <c r="BA93" i="24" s="1"/>
  <c r="BM92" i="24"/>
  <c r="BA92" i="24"/>
  <c r="BB92" i="24" s="1"/>
  <c r="BC92" i="24" s="1"/>
  <c r="BD92" i="24" s="1"/>
  <c r="BE92" i="24" s="1"/>
  <c r="BF92" i="24" s="1"/>
  <c r="BG92" i="24" s="1"/>
  <c r="BH92" i="24" s="1"/>
  <c r="BI92" i="24" s="1"/>
  <c r="BJ92" i="24" s="1"/>
  <c r="BK92" i="24" s="1"/>
  <c r="BL92" i="24" s="1"/>
  <c r="AO92" i="24"/>
  <c r="AP92" i="24" s="1"/>
  <c r="AQ92" i="24" s="1"/>
  <c r="AR92" i="24" s="1"/>
  <c r="AS92" i="24" s="1"/>
  <c r="AT92" i="24" s="1"/>
  <c r="AU92" i="24" s="1"/>
  <c r="AV92" i="24" s="1"/>
  <c r="AW92" i="24" s="1"/>
  <c r="AX92" i="24" s="1"/>
  <c r="AY92" i="24" s="1"/>
  <c r="AZ92" i="24" s="1"/>
  <c r="BL91" i="24"/>
  <c r="BM91" i="24" s="1"/>
  <c r="AZ91" i="24"/>
  <c r="BA91" i="24" s="1"/>
  <c r="BB91" i="24" s="1"/>
  <c r="BC91" i="24" s="1"/>
  <c r="BD91" i="24" s="1"/>
  <c r="BE91" i="24" s="1"/>
  <c r="BF91" i="24" s="1"/>
  <c r="BG91" i="24" s="1"/>
  <c r="BH91" i="24" s="1"/>
  <c r="BI91" i="24" s="1"/>
  <c r="BJ91" i="24" s="1"/>
  <c r="BK91" i="24" s="1"/>
  <c r="AN91" i="24"/>
  <c r="AO91" i="24" s="1"/>
  <c r="AP91" i="24" s="1"/>
  <c r="AQ91" i="24" s="1"/>
  <c r="AR91" i="24" s="1"/>
  <c r="AS91" i="24" s="1"/>
  <c r="AT91" i="24" s="1"/>
  <c r="AU91" i="24" s="1"/>
  <c r="AV91" i="24" s="1"/>
  <c r="AW91" i="24" s="1"/>
  <c r="AX91" i="24" s="1"/>
  <c r="AY91" i="24" s="1"/>
  <c r="BK90" i="24"/>
  <c r="BL90" i="24" s="1"/>
  <c r="BM90" i="24" s="1"/>
  <c r="AY90" i="24"/>
  <c r="AZ90" i="24" s="1"/>
  <c r="BA90" i="24" s="1"/>
  <c r="BB90" i="24" s="1"/>
  <c r="BC90" i="24" s="1"/>
  <c r="BD90" i="24" s="1"/>
  <c r="BE90" i="24" s="1"/>
  <c r="BF90" i="24" s="1"/>
  <c r="BG90" i="24" s="1"/>
  <c r="BH90" i="24" s="1"/>
  <c r="BI90" i="24" s="1"/>
  <c r="BJ90" i="24" s="1"/>
  <c r="AM90" i="24"/>
  <c r="AN90" i="24" s="1"/>
  <c r="AO90" i="24" s="1"/>
  <c r="AP90" i="24" s="1"/>
  <c r="AQ90" i="24" s="1"/>
  <c r="AR90" i="24" s="1"/>
  <c r="AS90" i="24" s="1"/>
  <c r="AT90" i="24" s="1"/>
  <c r="AU90" i="24" s="1"/>
  <c r="AV90" i="24" s="1"/>
  <c r="AW90" i="24" s="1"/>
  <c r="AX90" i="24" s="1"/>
  <c r="BJ89" i="24"/>
  <c r="BK89" i="24" s="1"/>
  <c r="BL89" i="24" s="1"/>
  <c r="BM89" i="24" s="1"/>
  <c r="AX89" i="24"/>
  <c r="AY89" i="24" s="1"/>
  <c r="AZ89" i="24" s="1"/>
  <c r="BA89" i="24" s="1"/>
  <c r="BB89" i="24" s="1"/>
  <c r="BC89" i="24" s="1"/>
  <c r="BD89" i="24" s="1"/>
  <c r="BE89" i="24" s="1"/>
  <c r="BF89" i="24" s="1"/>
  <c r="BG89" i="24" s="1"/>
  <c r="BH89" i="24" s="1"/>
  <c r="BI89" i="24" s="1"/>
  <c r="AL89" i="24"/>
  <c r="AM89" i="24" s="1"/>
  <c r="AN89" i="24" s="1"/>
  <c r="AO89" i="24" s="1"/>
  <c r="AP89" i="24" s="1"/>
  <c r="AQ89" i="24" s="1"/>
  <c r="AR89" i="24" s="1"/>
  <c r="AS89" i="24" s="1"/>
  <c r="AT89" i="24" s="1"/>
  <c r="AU89" i="24" s="1"/>
  <c r="AV89" i="24" s="1"/>
  <c r="AW89" i="24" s="1"/>
  <c r="BI88" i="24"/>
  <c r="BJ88" i="24" s="1"/>
  <c r="BK88" i="24" s="1"/>
  <c r="BL88" i="24" s="1"/>
  <c r="BM88" i="24" s="1"/>
  <c r="AW88" i="24"/>
  <c r="AX88" i="24" s="1"/>
  <c r="AY88" i="24" s="1"/>
  <c r="AZ88" i="24" s="1"/>
  <c r="BA88" i="24" s="1"/>
  <c r="BB88" i="24" s="1"/>
  <c r="BC88" i="24" s="1"/>
  <c r="BD88" i="24" s="1"/>
  <c r="BE88" i="24" s="1"/>
  <c r="BF88" i="24" s="1"/>
  <c r="BG88" i="24" s="1"/>
  <c r="BH88" i="24" s="1"/>
  <c r="AK88" i="24"/>
  <c r="AL88" i="24" s="1"/>
  <c r="AM88" i="24" s="1"/>
  <c r="AN88" i="24" s="1"/>
  <c r="AO88" i="24" s="1"/>
  <c r="AP88" i="24" s="1"/>
  <c r="AQ88" i="24" s="1"/>
  <c r="AR88" i="24" s="1"/>
  <c r="AS88" i="24" s="1"/>
  <c r="AT88" i="24" s="1"/>
  <c r="AU88" i="24" s="1"/>
  <c r="AV88" i="24" s="1"/>
  <c r="BH87" i="24"/>
  <c r="BI87" i="24" s="1"/>
  <c r="BJ87" i="24" s="1"/>
  <c r="BK87" i="24" s="1"/>
  <c r="BL87" i="24" s="1"/>
  <c r="BM87" i="24" s="1"/>
  <c r="AV87" i="24"/>
  <c r="AW87" i="24" s="1"/>
  <c r="AX87" i="24" s="1"/>
  <c r="AY87" i="24" s="1"/>
  <c r="AZ87" i="24" s="1"/>
  <c r="BA87" i="24" s="1"/>
  <c r="BB87" i="24" s="1"/>
  <c r="BC87" i="24" s="1"/>
  <c r="BD87" i="24" s="1"/>
  <c r="BE87" i="24" s="1"/>
  <c r="BF87" i="24" s="1"/>
  <c r="BG87" i="24" s="1"/>
  <c r="AJ87" i="24"/>
  <c r="AK87" i="24" s="1"/>
  <c r="AL87" i="24" s="1"/>
  <c r="AM87" i="24" s="1"/>
  <c r="AN87" i="24" s="1"/>
  <c r="AO87" i="24" s="1"/>
  <c r="AP87" i="24" s="1"/>
  <c r="AQ87" i="24" s="1"/>
  <c r="AR87" i="24" s="1"/>
  <c r="AS87" i="24" s="1"/>
  <c r="AT87" i="24" s="1"/>
  <c r="AU87" i="24" s="1"/>
  <c r="BG86" i="24"/>
  <c r="BH86" i="24" s="1"/>
  <c r="BI86" i="24" s="1"/>
  <c r="BJ86" i="24" s="1"/>
  <c r="BK86" i="24" s="1"/>
  <c r="BL86" i="24" s="1"/>
  <c r="BM86" i="24" s="1"/>
  <c r="AU86" i="24"/>
  <c r="AV86" i="24" s="1"/>
  <c r="AW86" i="24" s="1"/>
  <c r="AX86" i="24" s="1"/>
  <c r="AY86" i="24" s="1"/>
  <c r="AZ86" i="24" s="1"/>
  <c r="BA86" i="24" s="1"/>
  <c r="BB86" i="24" s="1"/>
  <c r="BC86" i="24" s="1"/>
  <c r="BD86" i="24" s="1"/>
  <c r="BE86" i="24" s="1"/>
  <c r="BF86" i="24" s="1"/>
  <c r="AI86" i="24"/>
  <c r="AJ86" i="24" s="1"/>
  <c r="AK86" i="24" s="1"/>
  <c r="AL86" i="24" s="1"/>
  <c r="AM86" i="24" s="1"/>
  <c r="AN86" i="24" s="1"/>
  <c r="AO86" i="24" s="1"/>
  <c r="AP86" i="24" s="1"/>
  <c r="AQ86" i="24" s="1"/>
  <c r="AR86" i="24" s="1"/>
  <c r="AS86" i="24" s="1"/>
  <c r="AT86" i="24" s="1"/>
  <c r="BF85" i="24"/>
  <c r="BG85" i="24" s="1"/>
  <c r="BH85" i="24" s="1"/>
  <c r="BI85" i="24" s="1"/>
  <c r="BJ85" i="24" s="1"/>
  <c r="BK85" i="24" s="1"/>
  <c r="BL85" i="24" s="1"/>
  <c r="BM85" i="24" s="1"/>
  <c r="AT85" i="24"/>
  <c r="AU85" i="24" s="1"/>
  <c r="AV85" i="24" s="1"/>
  <c r="AW85" i="24" s="1"/>
  <c r="AX85" i="24" s="1"/>
  <c r="AY85" i="24" s="1"/>
  <c r="AZ85" i="24" s="1"/>
  <c r="BA85" i="24" s="1"/>
  <c r="BB85" i="24" s="1"/>
  <c r="BC85" i="24" s="1"/>
  <c r="BD85" i="24" s="1"/>
  <c r="BE85" i="24" s="1"/>
  <c r="AH85" i="24"/>
  <c r="AI85" i="24" s="1"/>
  <c r="AJ85" i="24" s="1"/>
  <c r="AK85" i="24" s="1"/>
  <c r="AL85" i="24" s="1"/>
  <c r="AM85" i="24" s="1"/>
  <c r="AN85" i="24" s="1"/>
  <c r="AO85" i="24" s="1"/>
  <c r="AP85" i="24" s="1"/>
  <c r="AQ85" i="24" s="1"/>
  <c r="AR85" i="24" s="1"/>
  <c r="AS85" i="24" s="1"/>
  <c r="BE84" i="24"/>
  <c r="BF84" i="24" s="1"/>
  <c r="BG84" i="24" s="1"/>
  <c r="BH84" i="24" s="1"/>
  <c r="BI84" i="24" s="1"/>
  <c r="BJ84" i="24" s="1"/>
  <c r="BK84" i="24" s="1"/>
  <c r="BL84" i="24" s="1"/>
  <c r="BM84" i="24" s="1"/>
  <c r="AS84" i="24"/>
  <c r="AT84" i="24" s="1"/>
  <c r="AU84" i="24" s="1"/>
  <c r="AV84" i="24" s="1"/>
  <c r="AW84" i="24" s="1"/>
  <c r="AX84" i="24" s="1"/>
  <c r="AY84" i="24" s="1"/>
  <c r="AZ84" i="24" s="1"/>
  <c r="BA84" i="24" s="1"/>
  <c r="BB84" i="24" s="1"/>
  <c r="BC84" i="24" s="1"/>
  <c r="BD84" i="24" s="1"/>
  <c r="AG84" i="24"/>
  <c r="AH84" i="24" s="1"/>
  <c r="AI84" i="24" s="1"/>
  <c r="AJ84" i="24" s="1"/>
  <c r="AK84" i="24" s="1"/>
  <c r="AL84" i="24" s="1"/>
  <c r="AM84" i="24" s="1"/>
  <c r="AN84" i="24" s="1"/>
  <c r="AO84" i="24" s="1"/>
  <c r="AP84" i="24" s="1"/>
  <c r="AQ84" i="24" s="1"/>
  <c r="AR84" i="24" s="1"/>
  <c r="BD83" i="24"/>
  <c r="BE83" i="24" s="1"/>
  <c r="BF83" i="24" s="1"/>
  <c r="BG83" i="24" s="1"/>
  <c r="BH83" i="24" s="1"/>
  <c r="BI83" i="24" s="1"/>
  <c r="BJ83" i="24" s="1"/>
  <c r="BK83" i="24" s="1"/>
  <c r="BL83" i="24" s="1"/>
  <c r="BM83" i="24" s="1"/>
  <c r="AR83" i="24"/>
  <c r="AS83" i="24" s="1"/>
  <c r="AT83" i="24" s="1"/>
  <c r="AU83" i="24" s="1"/>
  <c r="AV83" i="24" s="1"/>
  <c r="AW83" i="24" s="1"/>
  <c r="AX83" i="24" s="1"/>
  <c r="AY83" i="24" s="1"/>
  <c r="AZ83" i="24" s="1"/>
  <c r="BA83" i="24" s="1"/>
  <c r="BB83" i="24" s="1"/>
  <c r="BC83" i="24" s="1"/>
  <c r="AF83" i="24"/>
  <c r="AG83" i="24" s="1"/>
  <c r="AH83" i="24" s="1"/>
  <c r="AI83" i="24" s="1"/>
  <c r="AJ83" i="24" s="1"/>
  <c r="AK83" i="24" s="1"/>
  <c r="AL83" i="24" s="1"/>
  <c r="AM83" i="24" s="1"/>
  <c r="AN83" i="24" s="1"/>
  <c r="AO83" i="24" s="1"/>
  <c r="AP83" i="24" s="1"/>
  <c r="AQ83" i="24" s="1"/>
  <c r="BC82" i="24"/>
  <c r="BD82" i="24" s="1"/>
  <c r="BE82" i="24" s="1"/>
  <c r="BF82" i="24" s="1"/>
  <c r="BG82" i="24" s="1"/>
  <c r="BH82" i="24" s="1"/>
  <c r="BI82" i="24" s="1"/>
  <c r="BJ82" i="24" s="1"/>
  <c r="BK82" i="24" s="1"/>
  <c r="BL82" i="24" s="1"/>
  <c r="BM82" i="24" s="1"/>
  <c r="AQ82" i="24"/>
  <c r="AR82" i="24" s="1"/>
  <c r="AS82" i="24" s="1"/>
  <c r="AT82" i="24" s="1"/>
  <c r="AU82" i="24" s="1"/>
  <c r="AV82" i="24" s="1"/>
  <c r="AW82" i="24" s="1"/>
  <c r="AX82" i="24" s="1"/>
  <c r="AY82" i="24" s="1"/>
  <c r="AZ82" i="24" s="1"/>
  <c r="BA82" i="24" s="1"/>
  <c r="BB82" i="24" s="1"/>
  <c r="AE82" i="24"/>
  <c r="AF82" i="24" s="1"/>
  <c r="AG82" i="24" s="1"/>
  <c r="AH82" i="24" s="1"/>
  <c r="AI82" i="24" s="1"/>
  <c r="AJ82" i="24" s="1"/>
  <c r="AK82" i="24" s="1"/>
  <c r="AL82" i="24" s="1"/>
  <c r="AM82" i="24" s="1"/>
  <c r="AN82" i="24" s="1"/>
  <c r="AO82" i="24" s="1"/>
  <c r="AP82" i="24" s="1"/>
  <c r="BB81" i="24"/>
  <c r="BC81" i="24" s="1"/>
  <c r="BD81" i="24" s="1"/>
  <c r="BE81" i="24" s="1"/>
  <c r="BF81" i="24" s="1"/>
  <c r="BG81" i="24" s="1"/>
  <c r="BH81" i="24" s="1"/>
  <c r="BI81" i="24" s="1"/>
  <c r="BJ81" i="24" s="1"/>
  <c r="BK81" i="24" s="1"/>
  <c r="BL81" i="24" s="1"/>
  <c r="BM81" i="24" s="1"/>
  <c r="AP81" i="24"/>
  <c r="AQ81" i="24" s="1"/>
  <c r="AR81" i="24" s="1"/>
  <c r="AS81" i="24" s="1"/>
  <c r="AT81" i="24" s="1"/>
  <c r="AU81" i="24" s="1"/>
  <c r="AV81" i="24" s="1"/>
  <c r="AW81" i="24" s="1"/>
  <c r="AX81" i="24" s="1"/>
  <c r="AY81" i="24" s="1"/>
  <c r="AZ81" i="24" s="1"/>
  <c r="BA81" i="24" s="1"/>
  <c r="AD81" i="24"/>
  <c r="AE81" i="24" s="1"/>
  <c r="AF81" i="24" s="1"/>
  <c r="AG81" i="24" s="1"/>
  <c r="AH81" i="24" s="1"/>
  <c r="AI81" i="24" s="1"/>
  <c r="AJ81" i="24" s="1"/>
  <c r="AK81" i="24" s="1"/>
  <c r="AL81" i="24" s="1"/>
  <c r="AM81" i="24" s="1"/>
  <c r="AN81" i="24" s="1"/>
  <c r="AO81" i="24" s="1"/>
  <c r="BM80" i="24"/>
  <c r="BA80" i="24"/>
  <c r="BB80" i="24" s="1"/>
  <c r="BC80" i="24" s="1"/>
  <c r="BD80" i="24" s="1"/>
  <c r="BE80" i="24" s="1"/>
  <c r="BF80" i="24" s="1"/>
  <c r="BG80" i="24" s="1"/>
  <c r="BH80" i="24" s="1"/>
  <c r="BI80" i="24" s="1"/>
  <c r="BJ80" i="24" s="1"/>
  <c r="BK80" i="24" s="1"/>
  <c r="BL80" i="24" s="1"/>
  <c r="AO80" i="24"/>
  <c r="AP80" i="24" s="1"/>
  <c r="AQ80" i="24" s="1"/>
  <c r="AR80" i="24" s="1"/>
  <c r="AS80" i="24" s="1"/>
  <c r="AT80" i="24" s="1"/>
  <c r="AU80" i="24" s="1"/>
  <c r="AV80" i="24" s="1"/>
  <c r="AW80" i="24" s="1"/>
  <c r="AX80" i="24" s="1"/>
  <c r="AY80" i="24" s="1"/>
  <c r="AZ80" i="24" s="1"/>
  <c r="AC80" i="24"/>
  <c r="AD80" i="24" s="1"/>
  <c r="AE80" i="24" s="1"/>
  <c r="AF80" i="24" s="1"/>
  <c r="AG80" i="24" s="1"/>
  <c r="AH80" i="24" s="1"/>
  <c r="AI80" i="24" s="1"/>
  <c r="AJ80" i="24" s="1"/>
  <c r="AK80" i="24" s="1"/>
  <c r="AL80" i="24" s="1"/>
  <c r="AM80" i="24" s="1"/>
  <c r="AN80" i="24" s="1"/>
  <c r="BL79" i="24"/>
  <c r="BM79" i="24" s="1"/>
  <c r="AZ79" i="24"/>
  <c r="BA79" i="24" s="1"/>
  <c r="BB79" i="24" s="1"/>
  <c r="BC79" i="24" s="1"/>
  <c r="BD79" i="24" s="1"/>
  <c r="BE79" i="24" s="1"/>
  <c r="BF79" i="24" s="1"/>
  <c r="BG79" i="24" s="1"/>
  <c r="BH79" i="24" s="1"/>
  <c r="BI79" i="24" s="1"/>
  <c r="BJ79" i="24" s="1"/>
  <c r="BK79" i="24" s="1"/>
  <c r="AN79" i="24"/>
  <c r="AO79" i="24" s="1"/>
  <c r="AP79" i="24" s="1"/>
  <c r="AQ79" i="24" s="1"/>
  <c r="AR79" i="24" s="1"/>
  <c r="AS79" i="24" s="1"/>
  <c r="AT79" i="24" s="1"/>
  <c r="AU79" i="24" s="1"/>
  <c r="AV79" i="24" s="1"/>
  <c r="AW79" i="24" s="1"/>
  <c r="AX79" i="24" s="1"/>
  <c r="AY79" i="24" s="1"/>
  <c r="AB79" i="24"/>
  <c r="AC79" i="24" s="1"/>
  <c r="AD79" i="24" s="1"/>
  <c r="AE79" i="24" s="1"/>
  <c r="AF79" i="24" s="1"/>
  <c r="AG79" i="24" s="1"/>
  <c r="AH79" i="24" s="1"/>
  <c r="AI79" i="24" s="1"/>
  <c r="AJ79" i="24" s="1"/>
  <c r="AK79" i="24" s="1"/>
  <c r="AL79" i="24" s="1"/>
  <c r="AM79" i="24" s="1"/>
  <c r="BK78" i="24"/>
  <c r="BL78" i="24" s="1"/>
  <c r="BM78" i="24" s="1"/>
  <c r="AY78" i="24"/>
  <c r="AZ78" i="24" s="1"/>
  <c r="BA78" i="24" s="1"/>
  <c r="BB78" i="24" s="1"/>
  <c r="BC78" i="24" s="1"/>
  <c r="BD78" i="24" s="1"/>
  <c r="BE78" i="24" s="1"/>
  <c r="BF78" i="24" s="1"/>
  <c r="BG78" i="24" s="1"/>
  <c r="BH78" i="24" s="1"/>
  <c r="BI78" i="24" s="1"/>
  <c r="BJ78" i="24" s="1"/>
  <c r="AM78" i="24"/>
  <c r="AN78" i="24" s="1"/>
  <c r="AO78" i="24" s="1"/>
  <c r="AP78" i="24" s="1"/>
  <c r="AQ78" i="24" s="1"/>
  <c r="AR78" i="24" s="1"/>
  <c r="AS78" i="24" s="1"/>
  <c r="AT78" i="24" s="1"/>
  <c r="AU78" i="24" s="1"/>
  <c r="AV78" i="24" s="1"/>
  <c r="AW78" i="24" s="1"/>
  <c r="AX78" i="24" s="1"/>
  <c r="AA78" i="24"/>
  <c r="AB78" i="24" s="1"/>
  <c r="AC78" i="24" s="1"/>
  <c r="AD78" i="24" s="1"/>
  <c r="AE78" i="24" s="1"/>
  <c r="AF78" i="24" s="1"/>
  <c r="AG78" i="24" s="1"/>
  <c r="AH78" i="24" s="1"/>
  <c r="AI78" i="24" s="1"/>
  <c r="AJ78" i="24" s="1"/>
  <c r="AK78" i="24" s="1"/>
  <c r="AL78" i="24" s="1"/>
  <c r="BJ77" i="24"/>
  <c r="BK77" i="24" s="1"/>
  <c r="BL77" i="24" s="1"/>
  <c r="BM77" i="24" s="1"/>
  <c r="AX77" i="24"/>
  <c r="AY77" i="24" s="1"/>
  <c r="AZ77" i="24" s="1"/>
  <c r="BA77" i="24" s="1"/>
  <c r="BB77" i="24" s="1"/>
  <c r="BC77" i="24" s="1"/>
  <c r="BD77" i="24" s="1"/>
  <c r="BE77" i="24" s="1"/>
  <c r="BF77" i="24" s="1"/>
  <c r="BG77" i="24" s="1"/>
  <c r="BH77" i="24" s="1"/>
  <c r="BI77" i="24" s="1"/>
  <c r="AL77" i="24"/>
  <c r="AM77" i="24" s="1"/>
  <c r="AN77" i="24" s="1"/>
  <c r="AO77" i="24" s="1"/>
  <c r="AP77" i="24" s="1"/>
  <c r="AQ77" i="24" s="1"/>
  <c r="AR77" i="24" s="1"/>
  <c r="AS77" i="24" s="1"/>
  <c r="AT77" i="24" s="1"/>
  <c r="AU77" i="24" s="1"/>
  <c r="AV77" i="24" s="1"/>
  <c r="AW77" i="24" s="1"/>
  <c r="Z77" i="24"/>
  <c r="AA77" i="24" s="1"/>
  <c r="AB77" i="24" s="1"/>
  <c r="AC77" i="24" s="1"/>
  <c r="AD77" i="24" s="1"/>
  <c r="AE77" i="24" s="1"/>
  <c r="AF77" i="24" s="1"/>
  <c r="AG77" i="24" s="1"/>
  <c r="AH77" i="24" s="1"/>
  <c r="AI77" i="24" s="1"/>
  <c r="AJ77" i="24" s="1"/>
  <c r="AK77" i="24" s="1"/>
  <c r="BI76" i="24"/>
  <c r="BJ76" i="24" s="1"/>
  <c r="BK76" i="24" s="1"/>
  <c r="BL76" i="24" s="1"/>
  <c r="BM76" i="24" s="1"/>
  <c r="AW76" i="24"/>
  <c r="AX76" i="24" s="1"/>
  <c r="AY76" i="24" s="1"/>
  <c r="AZ76" i="24" s="1"/>
  <c r="BA76" i="24" s="1"/>
  <c r="BB76" i="24" s="1"/>
  <c r="BC76" i="24" s="1"/>
  <c r="BD76" i="24" s="1"/>
  <c r="BE76" i="24" s="1"/>
  <c r="BF76" i="24" s="1"/>
  <c r="BG76" i="24" s="1"/>
  <c r="BH76" i="24" s="1"/>
  <c r="AK76" i="24"/>
  <c r="AL76" i="24" s="1"/>
  <c r="AM76" i="24" s="1"/>
  <c r="AN76" i="24" s="1"/>
  <c r="AO76" i="24" s="1"/>
  <c r="AP76" i="24" s="1"/>
  <c r="AQ76" i="24" s="1"/>
  <c r="AR76" i="24" s="1"/>
  <c r="AS76" i="24" s="1"/>
  <c r="AT76" i="24" s="1"/>
  <c r="AU76" i="24" s="1"/>
  <c r="AV76" i="24" s="1"/>
  <c r="Y76" i="24"/>
  <c r="Z76" i="24" s="1"/>
  <c r="AA76" i="24" s="1"/>
  <c r="AB76" i="24" s="1"/>
  <c r="AC76" i="24" s="1"/>
  <c r="AD76" i="24" s="1"/>
  <c r="AE76" i="24" s="1"/>
  <c r="AF76" i="24" s="1"/>
  <c r="AG76" i="24" s="1"/>
  <c r="AH76" i="24" s="1"/>
  <c r="AI76" i="24" s="1"/>
  <c r="AJ76" i="24" s="1"/>
  <c r="BH75" i="24"/>
  <c r="BI75" i="24" s="1"/>
  <c r="BJ75" i="24" s="1"/>
  <c r="BK75" i="24" s="1"/>
  <c r="BL75" i="24" s="1"/>
  <c r="BM75" i="24" s="1"/>
  <c r="AV75" i="24"/>
  <c r="AW75" i="24" s="1"/>
  <c r="AX75" i="24" s="1"/>
  <c r="AY75" i="24" s="1"/>
  <c r="AZ75" i="24" s="1"/>
  <c r="BA75" i="24" s="1"/>
  <c r="BB75" i="24" s="1"/>
  <c r="BC75" i="24" s="1"/>
  <c r="BD75" i="24" s="1"/>
  <c r="BE75" i="24" s="1"/>
  <c r="BF75" i="24" s="1"/>
  <c r="BG75" i="24" s="1"/>
  <c r="AJ75" i="24"/>
  <c r="AK75" i="24" s="1"/>
  <c r="AL75" i="24" s="1"/>
  <c r="AM75" i="24" s="1"/>
  <c r="AN75" i="24" s="1"/>
  <c r="AO75" i="24" s="1"/>
  <c r="AP75" i="24" s="1"/>
  <c r="AQ75" i="24" s="1"/>
  <c r="AR75" i="24" s="1"/>
  <c r="AS75" i="24" s="1"/>
  <c r="AT75" i="24" s="1"/>
  <c r="AU75" i="24" s="1"/>
  <c r="X75" i="24"/>
  <c r="Y75" i="24" s="1"/>
  <c r="Z75" i="24" s="1"/>
  <c r="AA75" i="24" s="1"/>
  <c r="AB75" i="24" s="1"/>
  <c r="AC75" i="24" s="1"/>
  <c r="AD75" i="24" s="1"/>
  <c r="AE75" i="24" s="1"/>
  <c r="AF75" i="24" s="1"/>
  <c r="AG75" i="24" s="1"/>
  <c r="AH75" i="24" s="1"/>
  <c r="AI75" i="24" s="1"/>
  <c r="BG74" i="24"/>
  <c r="BH74" i="24" s="1"/>
  <c r="BI74" i="24" s="1"/>
  <c r="BJ74" i="24" s="1"/>
  <c r="BK74" i="24" s="1"/>
  <c r="BL74" i="24" s="1"/>
  <c r="BM74" i="24" s="1"/>
  <c r="AU74" i="24"/>
  <c r="AV74" i="24" s="1"/>
  <c r="AW74" i="24" s="1"/>
  <c r="AX74" i="24" s="1"/>
  <c r="AY74" i="24" s="1"/>
  <c r="AZ74" i="24" s="1"/>
  <c r="BA74" i="24" s="1"/>
  <c r="BB74" i="24" s="1"/>
  <c r="BC74" i="24" s="1"/>
  <c r="BD74" i="24" s="1"/>
  <c r="BE74" i="24" s="1"/>
  <c r="BF74" i="24" s="1"/>
  <c r="AI74" i="24"/>
  <c r="AJ74" i="24" s="1"/>
  <c r="AK74" i="24" s="1"/>
  <c r="AL74" i="24" s="1"/>
  <c r="AM74" i="24" s="1"/>
  <c r="AN74" i="24" s="1"/>
  <c r="AO74" i="24" s="1"/>
  <c r="AP74" i="24" s="1"/>
  <c r="AQ74" i="24" s="1"/>
  <c r="AR74" i="24" s="1"/>
  <c r="AS74" i="24" s="1"/>
  <c r="AT74" i="24" s="1"/>
  <c r="W74" i="24"/>
  <c r="X74" i="24" s="1"/>
  <c r="Y74" i="24" s="1"/>
  <c r="Z74" i="24" s="1"/>
  <c r="AA74" i="24" s="1"/>
  <c r="AB74" i="24" s="1"/>
  <c r="AC74" i="24" s="1"/>
  <c r="AD74" i="24" s="1"/>
  <c r="AE74" i="24" s="1"/>
  <c r="AF74" i="24" s="1"/>
  <c r="AG74" i="24" s="1"/>
  <c r="AH74" i="24" s="1"/>
  <c r="BF73" i="24"/>
  <c r="BG73" i="24" s="1"/>
  <c r="BH73" i="24" s="1"/>
  <c r="BI73" i="24" s="1"/>
  <c r="BJ73" i="24" s="1"/>
  <c r="BK73" i="24" s="1"/>
  <c r="BL73" i="24" s="1"/>
  <c r="BM73" i="24" s="1"/>
  <c r="AT73" i="24"/>
  <c r="AU73" i="24" s="1"/>
  <c r="AV73" i="24" s="1"/>
  <c r="AW73" i="24" s="1"/>
  <c r="AX73" i="24" s="1"/>
  <c r="AY73" i="24" s="1"/>
  <c r="AZ73" i="24" s="1"/>
  <c r="BA73" i="24" s="1"/>
  <c r="BB73" i="24" s="1"/>
  <c r="BC73" i="24" s="1"/>
  <c r="BD73" i="24" s="1"/>
  <c r="BE73" i="24" s="1"/>
  <c r="AH73" i="24"/>
  <c r="AI73" i="24" s="1"/>
  <c r="AJ73" i="24" s="1"/>
  <c r="AK73" i="24" s="1"/>
  <c r="AL73" i="24" s="1"/>
  <c r="AM73" i="24" s="1"/>
  <c r="AN73" i="24" s="1"/>
  <c r="AO73" i="24" s="1"/>
  <c r="AP73" i="24" s="1"/>
  <c r="AQ73" i="24" s="1"/>
  <c r="AR73" i="24" s="1"/>
  <c r="AS73" i="24" s="1"/>
  <c r="V73" i="24"/>
  <c r="W73" i="24" s="1"/>
  <c r="X73" i="24" s="1"/>
  <c r="Y73" i="24" s="1"/>
  <c r="Z73" i="24" s="1"/>
  <c r="AA73" i="24" s="1"/>
  <c r="AB73" i="24" s="1"/>
  <c r="AC73" i="24" s="1"/>
  <c r="AD73" i="24" s="1"/>
  <c r="AE73" i="24" s="1"/>
  <c r="AF73" i="24" s="1"/>
  <c r="AG73" i="24" s="1"/>
  <c r="BE72" i="24"/>
  <c r="BF72" i="24" s="1"/>
  <c r="BG72" i="24" s="1"/>
  <c r="BH72" i="24" s="1"/>
  <c r="BI72" i="24" s="1"/>
  <c r="BJ72" i="24" s="1"/>
  <c r="BK72" i="24" s="1"/>
  <c r="BL72" i="24" s="1"/>
  <c r="BM72" i="24" s="1"/>
  <c r="AS72" i="24"/>
  <c r="AT72" i="24" s="1"/>
  <c r="AU72" i="24" s="1"/>
  <c r="AV72" i="24" s="1"/>
  <c r="AW72" i="24" s="1"/>
  <c r="AX72" i="24" s="1"/>
  <c r="AY72" i="24" s="1"/>
  <c r="AZ72" i="24" s="1"/>
  <c r="BA72" i="24" s="1"/>
  <c r="BB72" i="24" s="1"/>
  <c r="BC72" i="24" s="1"/>
  <c r="BD72" i="24" s="1"/>
  <c r="AG72" i="24"/>
  <c r="AH72" i="24" s="1"/>
  <c r="AI72" i="24" s="1"/>
  <c r="AJ72" i="24" s="1"/>
  <c r="AK72" i="24" s="1"/>
  <c r="AL72" i="24" s="1"/>
  <c r="AM72" i="24" s="1"/>
  <c r="AN72" i="24" s="1"/>
  <c r="AO72" i="24" s="1"/>
  <c r="AP72" i="24" s="1"/>
  <c r="AQ72" i="24" s="1"/>
  <c r="AR72" i="24" s="1"/>
  <c r="U72" i="24"/>
  <c r="V72" i="24" s="1"/>
  <c r="W72" i="24" s="1"/>
  <c r="X72" i="24" s="1"/>
  <c r="Y72" i="24" s="1"/>
  <c r="Z72" i="24" s="1"/>
  <c r="AA72" i="24" s="1"/>
  <c r="AB72" i="24" s="1"/>
  <c r="AC72" i="24" s="1"/>
  <c r="AD72" i="24" s="1"/>
  <c r="AE72" i="24" s="1"/>
  <c r="AF72" i="24" s="1"/>
  <c r="BD71" i="24"/>
  <c r="BE71" i="24" s="1"/>
  <c r="BF71" i="24" s="1"/>
  <c r="BG71" i="24" s="1"/>
  <c r="BH71" i="24" s="1"/>
  <c r="BI71" i="24" s="1"/>
  <c r="BJ71" i="24" s="1"/>
  <c r="BK71" i="24" s="1"/>
  <c r="BL71" i="24" s="1"/>
  <c r="BM71" i="24" s="1"/>
  <c r="AR71" i="24"/>
  <c r="AS71" i="24" s="1"/>
  <c r="AT71" i="24" s="1"/>
  <c r="AU71" i="24" s="1"/>
  <c r="AV71" i="24" s="1"/>
  <c r="AW71" i="24" s="1"/>
  <c r="AX71" i="24" s="1"/>
  <c r="AY71" i="24" s="1"/>
  <c r="AZ71" i="24" s="1"/>
  <c r="BA71" i="24" s="1"/>
  <c r="BB71" i="24" s="1"/>
  <c r="BC71" i="24" s="1"/>
  <c r="AF71" i="24"/>
  <c r="AG71" i="24" s="1"/>
  <c r="AH71" i="24" s="1"/>
  <c r="AI71" i="24" s="1"/>
  <c r="AJ71" i="24" s="1"/>
  <c r="AK71" i="24" s="1"/>
  <c r="AL71" i="24" s="1"/>
  <c r="AM71" i="24" s="1"/>
  <c r="AN71" i="24" s="1"/>
  <c r="AO71" i="24" s="1"/>
  <c r="AP71" i="24" s="1"/>
  <c r="AQ71" i="24" s="1"/>
  <c r="T71" i="24"/>
  <c r="U71" i="24" s="1"/>
  <c r="V71" i="24" s="1"/>
  <c r="W71" i="24" s="1"/>
  <c r="X71" i="24" s="1"/>
  <c r="Y71" i="24" s="1"/>
  <c r="Z71" i="24" s="1"/>
  <c r="AA71" i="24" s="1"/>
  <c r="AB71" i="24" s="1"/>
  <c r="AC71" i="24" s="1"/>
  <c r="AD71" i="24" s="1"/>
  <c r="AE71" i="24" s="1"/>
  <c r="BC70" i="24"/>
  <c r="BD70" i="24" s="1"/>
  <c r="BE70" i="24" s="1"/>
  <c r="BF70" i="24" s="1"/>
  <c r="BG70" i="24" s="1"/>
  <c r="BH70" i="24" s="1"/>
  <c r="BI70" i="24" s="1"/>
  <c r="BJ70" i="24" s="1"/>
  <c r="BK70" i="24" s="1"/>
  <c r="BL70" i="24" s="1"/>
  <c r="BM70" i="24" s="1"/>
  <c r="AQ70" i="24"/>
  <c r="AR70" i="24" s="1"/>
  <c r="AS70" i="24" s="1"/>
  <c r="AT70" i="24" s="1"/>
  <c r="AU70" i="24" s="1"/>
  <c r="AV70" i="24" s="1"/>
  <c r="AW70" i="24" s="1"/>
  <c r="AX70" i="24" s="1"/>
  <c r="AY70" i="24" s="1"/>
  <c r="AZ70" i="24" s="1"/>
  <c r="BA70" i="24" s="1"/>
  <c r="BB70" i="24" s="1"/>
  <c r="AE70" i="24"/>
  <c r="AF70" i="24" s="1"/>
  <c r="AG70" i="24" s="1"/>
  <c r="AH70" i="24" s="1"/>
  <c r="AI70" i="24" s="1"/>
  <c r="AJ70" i="24" s="1"/>
  <c r="AK70" i="24" s="1"/>
  <c r="AL70" i="24" s="1"/>
  <c r="AM70" i="24" s="1"/>
  <c r="AN70" i="24" s="1"/>
  <c r="AO70" i="24" s="1"/>
  <c r="AP70" i="24" s="1"/>
  <c r="S70" i="24"/>
  <c r="T70" i="24" s="1"/>
  <c r="U70" i="24" s="1"/>
  <c r="V70" i="24" s="1"/>
  <c r="W70" i="24" s="1"/>
  <c r="X70" i="24" s="1"/>
  <c r="Y70" i="24" s="1"/>
  <c r="Z70" i="24" s="1"/>
  <c r="AA70" i="24" s="1"/>
  <c r="AB70" i="24" s="1"/>
  <c r="AC70" i="24" s="1"/>
  <c r="AD70" i="24" s="1"/>
  <c r="BB69" i="24"/>
  <c r="BC69" i="24" s="1"/>
  <c r="BD69" i="24" s="1"/>
  <c r="BE69" i="24" s="1"/>
  <c r="BF69" i="24" s="1"/>
  <c r="BG69" i="24" s="1"/>
  <c r="BH69" i="24" s="1"/>
  <c r="BI69" i="24" s="1"/>
  <c r="BJ69" i="24" s="1"/>
  <c r="BK69" i="24" s="1"/>
  <c r="BL69" i="24" s="1"/>
  <c r="BM69" i="24" s="1"/>
  <c r="AP69" i="24"/>
  <c r="AQ69" i="24" s="1"/>
  <c r="AR69" i="24" s="1"/>
  <c r="AS69" i="24" s="1"/>
  <c r="AT69" i="24" s="1"/>
  <c r="AU69" i="24" s="1"/>
  <c r="AV69" i="24" s="1"/>
  <c r="AW69" i="24" s="1"/>
  <c r="AX69" i="24" s="1"/>
  <c r="AY69" i="24" s="1"/>
  <c r="AZ69" i="24" s="1"/>
  <c r="BA69" i="24" s="1"/>
  <c r="AD69" i="24"/>
  <c r="AE69" i="24" s="1"/>
  <c r="AF69" i="24" s="1"/>
  <c r="AG69" i="24" s="1"/>
  <c r="AH69" i="24" s="1"/>
  <c r="AI69" i="24" s="1"/>
  <c r="AJ69" i="24" s="1"/>
  <c r="AK69" i="24" s="1"/>
  <c r="AL69" i="24" s="1"/>
  <c r="AM69" i="24" s="1"/>
  <c r="AN69" i="24" s="1"/>
  <c r="AO69" i="24" s="1"/>
  <c r="R69" i="24"/>
  <c r="S69" i="24" s="1"/>
  <c r="T69" i="24" s="1"/>
  <c r="U69" i="24" s="1"/>
  <c r="V69" i="24" s="1"/>
  <c r="W69" i="24" s="1"/>
  <c r="X69" i="24" s="1"/>
  <c r="Y69" i="24" s="1"/>
  <c r="Z69" i="24" s="1"/>
  <c r="AA69" i="24" s="1"/>
  <c r="AB69" i="24" s="1"/>
  <c r="AC69" i="24" s="1"/>
  <c r="BM68" i="24"/>
  <c r="BA68" i="24"/>
  <c r="BB68" i="24" s="1"/>
  <c r="BC68" i="24" s="1"/>
  <c r="BD68" i="24" s="1"/>
  <c r="BE68" i="24" s="1"/>
  <c r="BF68" i="24" s="1"/>
  <c r="BG68" i="24" s="1"/>
  <c r="BH68" i="24" s="1"/>
  <c r="BI68" i="24" s="1"/>
  <c r="BJ68" i="24" s="1"/>
  <c r="BK68" i="24" s="1"/>
  <c r="BL68" i="24" s="1"/>
  <c r="AO68" i="24"/>
  <c r="AP68" i="24" s="1"/>
  <c r="AQ68" i="24" s="1"/>
  <c r="AR68" i="24" s="1"/>
  <c r="AS68" i="24" s="1"/>
  <c r="AT68" i="24" s="1"/>
  <c r="AU68" i="24" s="1"/>
  <c r="AV68" i="24" s="1"/>
  <c r="AW68" i="24" s="1"/>
  <c r="AX68" i="24" s="1"/>
  <c r="AY68" i="24" s="1"/>
  <c r="AZ68" i="24" s="1"/>
  <c r="AC68" i="24"/>
  <c r="AD68" i="24" s="1"/>
  <c r="AE68" i="24" s="1"/>
  <c r="AF68" i="24" s="1"/>
  <c r="AG68" i="24" s="1"/>
  <c r="AH68" i="24" s="1"/>
  <c r="AI68" i="24" s="1"/>
  <c r="AJ68" i="24" s="1"/>
  <c r="AK68" i="24" s="1"/>
  <c r="AL68" i="24" s="1"/>
  <c r="AM68" i="24" s="1"/>
  <c r="AN68" i="24" s="1"/>
  <c r="Q68" i="24"/>
  <c r="R68" i="24" s="1"/>
  <c r="S68" i="24" s="1"/>
  <c r="T68" i="24" s="1"/>
  <c r="U68" i="24" s="1"/>
  <c r="V68" i="24" s="1"/>
  <c r="W68" i="24" s="1"/>
  <c r="X68" i="24" s="1"/>
  <c r="Y68" i="24" s="1"/>
  <c r="Z68" i="24" s="1"/>
  <c r="AA68" i="24" s="1"/>
  <c r="AB68" i="24" s="1"/>
  <c r="BL67" i="24"/>
  <c r="BM67" i="24" s="1"/>
  <c r="AZ67" i="24"/>
  <c r="BA67" i="24" s="1"/>
  <c r="BB67" i="24" s="1"/>
  <c r="BC67" i="24" s="1"/>
  <c r="BD67" i="24" s="1"/>
  <c r="BE67" i="24" s="1"/>
  <c r="BF67" i="24" s="1"/>
  <c r="BG67" i="24" s="1"/>
  <c r="BH67" i="24" s="1"/>
  <c r="BI67" i="24" s="1"/>
  <c r="BJ67" i="24" s="1"/>
  <c r="BK67" i="24" s="1"/>
  <c r="AN67" i="24"/>
  <c r="AO67" i="24" s="1"/>
  <c r="AP67" i="24" s="1"/>
  <c r="AQ67" i="24" s="1"/>
  <c r="AR67" i="24" s="1"/>
  <c r="AS67" i="24" s="1"/>
  <c r="AT67" i="24" s="1"/>
  <c r="AU67" i="24" s="1"/>
  <c r="AV67" i="24" s="1"/>
  <c r="AW67" i="24" s="1"/>
  <c r="AX67" i="24" s="1"/>
  <c r="AY67" i="24" s="1"/>
  <c r="AB67" i="24"/>
  <c r="AC67" i="24" s="1"/>
  <c r="AD67" i="24" s="1"/>
  <c r="AE67" i="24" s="1"/>
  <c r="AF67" i="24" s="1"/>
  <c r="AG67" i="24" s="1"/>
  <c r="AH67" i="24" s="1"/>
  <c r="AI67" i="24" s="1"/>
  <c r="AJ67" i="24" s="1"/>
  <c r="AK67" i="24" s="1"/>
  <c r="AL67" i="24" s="1"/>
  <c r="AM67" i="24" s="1"/>
  <c r="P67" i="24"/>
  <c r="Q67" i="24" s="1"/>
  <c r="R67" i="24" s="1"/>
  <c r="S67" i="24" s="1"/>
  <c r="T67" i="24" s="1"/>
  <c r="U67" i="24" s="1"/>
  <c r="V67" i="24" s="1"/>
  <c r="W67" i="24" s="1"/>
  <c r="X67" i="24" s="1"/>
  <c r="Y67" i="24" s="1"/>
  <c r="Z67" i="24" s="1"/>
  <c r="AA67" i="24" s="1"/>
  <c r="BK66" i="24"/>
  <c r="BL66" i="24" s="1"/>
  <c r="BM66" i="24" s="1"/>
  <c r="AY66" i="24"/>
  <c r="AZ66" i="24" s="1"/>
  <c r="BA66" i="24" s="1"/>
  <c r="BB66" i="24" s="1"/>
  <c r="BC66" i="24" s="1"/>
  <c r="BD66" i="24" s="1"/>
  <c r="BE66" i="24" s="1"/>
  <c r="BF66" i="24" s="1"/>
  <c r="BG66" i="24" s="1"/>
  <c r="BH66" i="24" s="1"/>
  <c r="BI66" i="24" s="1"/>
  <c r="BJ66" i="24" s="1"/>
  <c r="AM66" i="24"/>
  <c r="AN66" i="24" s="1"/>
  <c r="AO66" i="24" s="1"/>
  <c r="AP66" i="24" s="1"/>
  <c r="AQ66" i="24" s="1"/>
  <c r="AR66" i="24" s="1"/>
  <c r="AS66" i="24" s="1"/>
  <c r="AT66" i="24" s="1"/>
  <c r="AU66" i="24" s="1"/>
  <c r="AV66" i="24" s="1"/>
  <c r="AW66" i="24" s="1"/>
  <c r="AX66" i="24" s="1"/>
  <c r="AA66" i="24"/>
  <c r="AB66" i="24" s="1"/>
  <c r="AC66" i="24" s="1"/>
  <c r="AD66" i="24" s="1"/>
  <c r="AE66" i="24" s="1"/>
  <c r="AF66" i="24" s="1"/>
  <c r="AG66" i="24" s="1"/>
  <c r="AH66" i="24" s="1"/>
  <c r="AI66" i="24" s="1"/>
  <c r="AJ66" i="24" s="1"/>
  <c r="AK66" i="24" s="1"/>
  <c r="AL66" i="24" s="1"/>
  <c r="O66" i="24"/>
  <c r="P66" i="24" s="1"/>
  <c r="Q66" i="24" s="1"/>
  <c r="R66" i="24" s="1"/>
  <c r="S66" i="24" s="1"/>
  <c r="T66" i="24" s="1"/>
  <c r="U66" i="24" s="1"/>
  <c r="V66" i="24" s="1"/>
  <c r="W66" i="24" s="1"/>
  <c r="X66" i="24" s="1"/>
  <c r="Y66" i="24" s="1"/>
  <c r="Z66" i="24" s="1"/>
  <c r="BJ65" i="24"/>
  <c r="BK65" i="24" s="1"/>
  <c r="BL65" i="24" s="1"/>
  <c r="BM65" i="24" s="1"/>
  <c r="AX65" i="24"/>
  <c r="AY65" i="24" s="1"/>
  <c r="AZ65" i="24" s="1"/>
  <c r="BA65" i="24" s="1"/>
  <c r="BB65" i="24" s="1"/>
  <c r="BC65" i="24" s="1"/>
  <c r="BD65" i="24" s="1"/>
  <c r="BE65" i="24" s="1"/>
  <c r="BF65" i="24" s="1"/>
  <c r="BG65" i="24" s="1"/>
  <c r="BH65" i="24" s="1"/>
  <c r="BI65" i="24" s="1"/>
  <c r="AL65" i="24"/>
  <c r="AM65" i="24" s="1"/>
  <c r="AN65" i="24" s="1"/>
  <c r="AO65" i="24" s="1"/>
  <c r="AP65" i="24" s="1"/>
  <c r="AQ65" i="24" s="1"/>
  <c r="AR65" i="24" s="1"/>
  <c r="AS65" i="24" s="1"/>
  <c r="AT65" i="24" s="1"/>
  <c r="AU65" i="24" s="1"/>
  <c r="AV65" i="24" s="1"/>
  <c r="AW65" i="24" s="1"/>
  <c r="Z65" i="24"/>
  <c r="AA65" i="24" s="1"/>
  <c r="AB65" i="24" s="1"/>
  <c r="AC65" i="24" s="1"/>
  <c r="AD65" i="24" s="1"/>
  <c r="AE65" i="24" s="1"/>
  <c r="AF65" i="24" s="1"/>
  <c r="AG65" i="24" s="1"/>
  <c r="AH65" i="24" s="1"/>
  <c r="AI65" i="24" s="1"/>
  <c r="AJ65" i="24" s="1"/>
  <c r="AK65" i="24" s="1"/>
  <c r="N65" i="24"/>
  <c r="O65" i="24" s="1"/>
  <c r="P65" i="24" s="1"/>
  <c r="Q65" i="24" s="1"/>
  <c r="R65" i="24" s="1"/>
  <c r="S65" i="24" s="1"/>
  <c r="T65" i="24" s="1"/>
  <c r="U65" i="24" s="1"/>
  <c r="V65" i="24" s="1"/>
  <c r="W65" i="24" s="1"/>
  <c r="X65" i="24" s="1"/>
  <c r="Y65" i="24" s="1"/>
  <c r="BI64" i="24"/>
  <c r="BJ64" i="24" s="1"/>
  <c r="BK64" i="24" s="1"/>
  <c r="BL64" i="24" s="1"/>
  <c r="BM64" i="24" s="1"/>
  <c r="AW64" i="24"/>
  <c r="AX64" i="24" s="1"/>
  <c r="AY64" i="24" s="1"/>
  <c r="AZ64" i="24" s="1"/>
  <c r="BA64" i="24" s="1"/>
  <c r="BB64" i="24" s="1"/>
  <c r="BC64" i="24" s="1"/>
  <c r="BD64" i="24" s="1"/>
  <c r="BE64" i="24" s="1"/>
  <c r="BF64" i="24" s="1"/>
  <c r="BG64" i="24" s="1"/>
  <c r="BH64" i="24" s="1"/>
  <c r="AK64" i="24"/>
  <c r="AL64" i="24" s="1"/>
  <c r="AM64" i="24" s="1"/>
  <c r="AN64" i="24" s="1"/>
  <c r="AO64" i="24" s="1"/>
  <c r="AP64" i="24" s="1"/>
  <c r="AQ64" i="24" s="1"/>
  <c r="AR64" i="24" s="1"/>
  <c r="AS64" i="24" s="1"/>
  <c r="AT64" i="24" s="1"/>
  <c r="AU64" i="24" s="1"/>
  <c r="AV64" i="24" s="1"/>
  <c r="Y64" i="24"/>
  <c r="Z64" i="24" s="1"/>
  <c r="AA64" i="24" s="1"/>
  <c r="AB64" i="24" s="1"/>
  <c r="AC64" i="24" s="1"/>
  <c r="AD64" i="24" s="1"/>
  <c r="AE64" i="24" s="1"/>
  <c r="AF64" i="24" s="1"/>
  <c r="AG64" i="24" s="1"/>
  <c r="AH64" i="24" s="1"/>
  <c r="AI64" i="24" s="1"/>
  <c r="AJ64" i="24" s="1"/>
  <c r="M64" i="24"/>
  <c r="N64" i="24" s="1"/>
  <c r="O64" i="24" s="1"/>
  <c r="P64" i="24" s="1"/>
  <c r="Q64" i="24" s="1"/>
  <c r="R64" i="24" s="1"/>
  <c r="S64" i="24" s="1"/>
  <c r="T64" i="24" s="1"/>
  <c r="U64" i="24" s="1"/>
  <c r="V64" i="24" s="1"/>
  <c r="W64" i="24" s="1"/>
  <c r="X64" i="24" s="1"/>
  <c r="BH63" i="24"/>
  <c r="BI63" i="24" s="1"/>
  <c r="BJ63" i="24" s="1"/>
  <c r="BK63" i="24" s="1"/>
  <c r="BL63" i="24" s="1"/>
  <c r="BM63" i="24" s="1"/>
  <c r="AV63" i="24"/>
  <c r="AW63" i="24" s="1"/>
  <c r="AX63" i="24" s="1"/>
  <c r="AY63" i="24" s="1"/>
  <c r="AZ63" i="24" s="1"/>
  <c r="BA63" i="24" s="1"/>
  <c r="BB63" i="24" s="1"/>
  <c r="BC63" i="24" s="1"/>
  <c r="BD63" i="24" s="1"/>
  <c r="BE63" i="24" s="1"/>
  <c r="BF63" i="24" s="1"/>
  <c r="BG63" i="24" s="1"/>
  <c r="AJ63" i="24"/>
  <c r="AK63" i="24" s="1"/>
  <c r="AL63" i="24" s="1"/>
  <c r="AM63" i="24" s="1"/>
  <c r="AN63" i="24" s="1"/>
  <c r="AO63" i="24" s="1"/>
  <c r="AP63" i="24" s="1"/>
  <c r="AQ63" i="24" s="1"/>
  <c r="AR63" i="24" s="1"/>
  <c r="AS63" i="24" s="1"/>
  <c r="AT63" i="24" s="1"/>
  <c r="AU63" i="24" s="1"/>
  <c r="X63" i="24"/>
  <c r="Y63" i="24" s="1"/>
  <c r="Z63" i="24" s="1"/>
  <c r="AA63" i="24" s="1"/>
  <c r="AB63" i="24" s="1"/>
  <c r="AC63" i="24" s="1"/>
  <c r="AD63" i="24" s="1"/>
  <c r="AE63" i="24" s="1"/>
  <c r="AF63" i="24" s="1"/>
  <c r="AG63" i="24" s="1"/>
  <c r="AH63" i="24" s="1"/>
  <c r="AI63" i="24" s="1"/>
  <c r="L63" i="24"/>
  <c r="M63" i="24" s="1"/>
  <c r="N63" i="24" s="1"/>
  <c r="O63" i="24" s="1"/>
  <c r="P63" i="24" s="1"/>
  <c r="Q63" i="24" s="1"/>
  <c r="R63" i="24" s="1"/>
  <c r="S63" i="24" s="1"/>
  <c r="T63" i="24" s="1"/>
  <c r="U63" i="24" s="1"/>
  <c r="V63" i="24" s="1"/>
  <c r="W63" i="24" s="1"/>
  <c r="BG62" i="24"/>
  <c r="BH62" i="24" s="1"/>
  <c r="BI62" i="24" s="1"/>
  <c r="BJ62" i="24" s="1"/>
  <c r="BK62" i="24" s="1"/>
  <c r="BL62" i="24" s="1"/>
  <c r="BM62" i="24" s="1"/>
  <c r="AU62" i="24"/>
  <c r="AV62" i="24" s="1"/>
  <c r="AW62" i="24" s="1"/>
  <c r="AX62" i="24" s="1"/>
  <c r="AY62" i="24" s="1"/>
  <c r="AZ62" i="24" s="1"/>
  <c r="BA62" i="24" s="1"/>
  <c r="BB62" i="24" s="1"/>
  <c r="BC62" i="24" s="1"/>
  <c r="BD62" i="24" s="1"/>
  <c r="BE62" i="24" s="1"/>
  <c r="BF62" i="24" s="1"/>
  <c r="AI62" i="24"/>
  <c r="AJ62" i="24" s="1"/>
  <c r="AK62" i="24" s="1"/>
  <c r="AL62" i="24" s="1"/>
  <c r="AM62" i="24" s="1"/>
  <c r="AN62" i="24" s="1"/>
  <c r="AO62" i="24" s="1"/>
  <c r="AP62" i="24" s="1"/>
  <c r="AQ62" i="24" s="1"/>
  <c r="AR62" i="24" s="1"/>
  <c r="AS62" i="24" s="1"/>
  <c r="AT62" i="24" s="1"/>
  <c r="W62" i="24"/>
  <c r="X62" i="24" s="1"/>
  <c r="Y62" i="24" s="1"/>
  <c r="Z62" i="24" s="1"/>
  <c r="AA62" i="24" s="1"/>
  <c r="AB62" i="24" s="1"/>
  <c r="AC62" i="24" s="1"/>
  <c r="AD62" i="24" s="1"/>
  <c r="AE62" i="24" s="1"/>
  <c r="AF62" i="24" s="1"/>
  <c r="AG62" i="24" s="1"/>
  <c r="AH62" i="24" s="1"/>
  <c r="K62" i="24"/>
  <c r="L62" i="24" s="1"/>
  <c r="M62" i="24" s="1"/>
  <c r="N62" i="24" s="1"/>
  <c r="O62" i="24" s="1"/>
  <c r="P62" i="24" s="1"/>
  <c r="Q62" i="24" s="1"/>
  <c r="R62" i="24" s="1"/>
  <c r="S62" i="24" s="1"/>
  <c r="T62" i="24" s="1"/>
  <c r="U62" i="24" s="1"/>
  <c r="V62" i="24" s="1"/>
  <c r="BF61" i="24"/>
  <c r="BG61" i="24" s="1"/>
  <c r="BH61" i="24" s="1"/>
  <c r="BI61" i="24" s="1"/>
  <c r="BJ61" i="24" s="1"/>
  <c r="BK61" i="24" s="1"/>
  <c r="BL61" i="24" s="1"/>
  <c r="BM61" i="24" s="1"/>
  <c r="AT61" i="24"/>
  <c r="AU61" i="24" s="1"/>
  <c r="AV61" i="24" s="1"/>
  <c r="AW61" i="24" s="1"/>
  <c r="AX61" i="24" s="1"/>
  <c r="AY61" i="24" s="1"/>
  <c r="AZ61" i="24" s="1"/>
  <c r="BA61" i="24" s="1"/>
  <c r="BB61" i="24" s="1"/>
  <c r="BC61" i="24" s="1"/>
  <c r="BD61" i="24" s="1"/>
  <c r="BE61" i="24" s="1"/>
  <c r="AH61" i="24"/>
  <c r="AI61" i="24" s="1"/>
  <c r="AJ61" i="24" s="1"/>
  <c r="AK61" i="24" s="1"/>
  <c r="AL61" i="24" s="1"/>
  <c r="AM61" i="24" s="1"/>
  <c r="AN61" i="24" s="1"/>
  <c r="AO61" i="24" s="1"/>
  <c r="AP61" i="24" s="1"/>
  <c r="AQ61" i="24" s="1"/>
  <c r="AR61" i="24" s="1"/>
  <c r="AS61" i="24" s="1"/>
  <c r="V61" i="24"/>
  <c r="W61" i="24" s="1"/>
  <c r="X61" i="24" s="1"/>
  <c r="Y61" i="24" s="1"/>
  <c r="Z61" i="24" s="1"/>
  <c r="AA61" i="24" s="1"/>
  <c r="AB61" i="24" s="1"/>
  <c r="AC61" i="24" s="1"/>
  <c r="AD61" i="24" s="1"/>
  <c r="AE61" i="24" s="1"/>
  <c r="AF61" i="24" s="1"/>
  <c r="AG61" i="24" s="1"/>
  <c r="J61" i="24"/>
  <c r="K61" i="24" s="1"/>
  <c r="L61" i="24" s="1"/>
  <c r="M61" i="24" s="1"/>
  <c r="N61" i="24" s="1"/>
  <c r="O61" i="24" s="1"/>
  <c r="P61" i="24" s="1"/>
  <c r="Q61" i="24" s="1"/>
  <c r="R61" i="24" s="1"/>
  <c r="S61" i="24" s="1"/>
  <c r="T61" i="24" s="1"/>
  <c r="U61" i="24" s="1"/>
  <c r="BE60" i="24"/>
  <c r="BF60" i="24" s="1"/>
  <c r="BG60" i="24" s="1"/>
  <c r="BH60" i="24" s="1"/>
  <c r="BI60" i="24" s="1"/>
  <c r="BJ60" i="24" s="1"/>
  <c r="BK60" i="24" s="1"/>
  <c r="BL60" i="24" s="1"/>
  <c r="BM60" i="24" s="1"/>
  <c r="AS60" i="24"/>
  <c r="AT60" i="24" s="1"/>
  <c r="AU60" i="24" s="1"/>
  <c r="AV60" i="24" s="1"/>
  <c r="AW60" i="24" s="1"/>
  <c r="AX60" i="24" s="1"/>
  <c r="AY60" i="24" s="1"/>
  <c r="AZ60" i="24" s="1"/>
  <c r="BA60" i="24" s="1"/>
  <c r="BB60" i="24" s="1"/>
  <c r="BC60" i="24" s="1"/>
  <c r="BD60" i="24" s="1"/>
  <c r="AG60" i="24"/>
  <c r="AH60" i="24" s="1"/>
  <c r="AI60" i="24" s="1"/>
  <c r="AJ60" i="24" s="1"/>
  <c r="AK60" i="24" s="1"/>
  <c r="AL60" i="24" s="1"/>
  <c r="AM60" i="24" s="1"/>
  <c r="AN60" i="24" s="1"/>
  <c r="AO60" i="24" s="1"/>
  <c r="AP60" i="24" s="1"/>
  <c r="AQ60" i="24" s="1"/>
  <c r="AR60" i="24" s="1"/>
  <c r="U60" i="24"/>
  <c r="V60" i="24" s="1"/>
  <c r="W60" i="24" s="1"/>
  <c r="X60" i="24" s="1"/>
  <c r="Y60" i="24" s="1"/>
  <c r="Z60" i="24" s="1"/>
  <c r="AA60" i="24" s="1"/>
  <c r="AB60" i="24" s="1"/>
  <c r="AC60" i="24" s="1"/>
  <c r="AD60" i="24" s="1"/>
  <c r="AE60" i="24" s="1"/>
  <c r="AF60" i="24" s="1"/>
  <c r="I60" i="24"/>
  <c r="J60" i="24" s="1"/>
  <c r="K60" i="24" s="1"/>
  <c r="L60" i="24" s="1"/>
  <c r="M60" i="24" s="1"/>
  <c r="N60" i="24" s="1"/>
  <c r="O60" i="24" s="1"/>
  <c r="P60" i="24" s="1"/>
  <c r="Q60" i="24" s="1"/>
  <c r="R60" i="24" s="1"/>
  <c r="S60" i="24" s="1"/>
  <c r="T60" i="24" s="1"/>
  <c r="BD59" i="24"/>
  <c r="BE59" i="24" s="1"/>
  <c r="BF59" i="24" s="1"/>
  <c r="BG59" i="24" s="1"/>
  <c r="BH59" i="24" s="1"/>
  <c r="BI59" i="24" s="1"/>
  <c r="BJ59" i="24" s="1"/>
  <c r="BK59" i="24" s="1"/>
  <c r="BL59" i="24" s="1"/>
  <c r="BM59" i="24" s="1"/>
  <c r="AR59" i="24"/>
  <c r="AS59" i="24" s="1"/>
  <c r="AT59" i="24" s="1"/>
  <c r="AU59" i="24" s="1"/>
  <c r="AV59" i="24" s="1"/>
  <c r="AW59" i="24" s="1"/>
  <c r="AX59" i="24" s="1"/>
  <c r="AY59" i="24" s="1"/>
  <c r="AZ59" i="24" s="1"/>
  <c r="BA59" i="24" s="1"/>
  <c r="BB59" i="24" s="1"/>
  <c r="BC59" i="24" s="1"/>
  <c r="AF59" i="24"/>
  <c r="AG59" i="24" s="1"/>
  <c r="AH59" i="24" s="1"/>
  <c r="AI59" i="24" s="1"/>
  <c r="AJ59" i="24" s="1"/>
  <c r="AK59" i="24" s="1"/>
  <c r="AL59" i="24" s="1"/>
  <c r="AM59" i="24" s="1"/>
  <c r="AN59" i="24" s="1"/>
  <c r="AO59" i="24" s="1"/>
  <c r="AP59" i="24" s="1"/>
  <c r="AQ59" i="24" s="1"/>
  <c r="T59" i="24"/>
  <c r="U59" i="24" s="1"/>
  <c r="V59" i="24" s="1"/>
  <c r="W59" i="24" s="1"/>
  <c r="X59" i="24" s="1"/>
  <c r="Y59" i="24" s="1"/>
  <c r="Z59" i="24" s="1"/>
  <c r="AA59" i="24" s="1"/>
  <c r="AB59" i="24" s="1"/>
  <c r="AC59" i="24" s="1"/>
  <c r="AD59" i="24" s="1"/>
  <c r="AE59" i="24" s="1"/>
  <c r="H59" i="24"/>
  <c r="I59" i="24" s="1"/>
  <c r="J59" i="24" s="1"/>
  <c r="K59" i="24" s="1"/>
  <c r="L59" i="24" s="1"/>
  <c r="M59" i="24" s="1"/>
  <c r="N59" i="24" s="1"/>
  <c r="O59" i="24" s="1"/>
  <c r="P59" i="24" s="1"/>
  <c r="Q59" i="24" s="1"/>
  <c r="R59" i="24" s="1"/>
  <c r="S59" i="24" s="1"/>
  <c r="AE58" i="24"/>
  <c r="AF58" i="24" s="1"/>
  <c r="AG58" i="24" s="1"/>
  <c r="AH58" i="24" s="1"/>
  <c r="AI58" i="24" s="1"/>
  <c r="AJ58" i="24" s="1"/>
  <c r="AK58" i="24" s="1"/>
  <c r="AL58" i="24" s="1"/>
  <c r="AM58" i="24" s="1"/>
  <c r="AN58" i="24" s="1"/>
  <c r="AO58" i="24" s="1"/>
  <c r="AP58" i="24" s="1"/>
  <c r="AQ58" i="24"/>
  <c r="AR58" i="24" s="1"/>
  <c r="AS58" i="24" s="1"/>
  <c r="AT58" i="24" s="1"/>
  <c r="AU58" i="24" s="1"/>
  <c r="AV58" i="24" s="1"/>
  <c r="AW58" i="24" s="1"/>
  <c r="AX58" i="24" s="1"/>
  <c r="AY58" i="24" s="1"/>
  <c r="AZ58" i="24" s="1"/>
  <c r="BA58" i="24" s="1"/>
  <c r="BB58" i="24" s="1"/>
  <c r="BC58" i="24"/>
  <c r="BD58" i="24" s="1"/>
  <c r="BE58" i="24" s="1"/>
  <c r="BF58" i="24" s="1"/>
  <c r="BG58" i="24" s="1"/>
  <c r="BH58" i="24" s="1"/>
  <c r="BI58" i="24" s="1"/>
  <c r="BJ58" i="24" s="1"/>
  <c r="BK58" i="24" s="1"/>
  <c r="BL58" i="24" s="1"/>
  <c r="BM58" i="24" s="1"/>
  <c r="S58" i="24"/>
  <c r="T58" i="24" s="1"/>
  <c r="U58" i="24" s="1"/>
  <c r="V58" i="24" s="1"/>
  <c r="W58" i="24" s="1"/>
  <c r="X58" i="24" s="1"/>
  <c r="Y58" i="24" s="1"/>
  <c r="Z58" i="24" s="1"/>
  <c r="AA58" i="24" s="1"/>
  <c r="AB58" i="24" s="1"/>
  <c r="AC58" i="24" s="1"/>
  <c r="AD58" i="24" s="1"/>
  <c r="G58" i="24"/>
  <c r="H58" i="24" s="1"/>
  <c r="I58" i="24" s="1"/>
  <c r="J58" i="24" s="1"/>
  <c r="K58" i="24" s="1"/>
  <c r="L58" i="24" s="1"/>
  <c r="M58" i="24" s="1"/>
  <c r="N58" i="24" s="1"/>
  <c r="O58" i="24" s="1"/>
  <c r="P58" i="24" s="1"/>
  <c r="Q58" i="24" s="1"/>
  <c r="R58" i="24" s="1"/>
  <c r="AD57" i="24"/>
  <c r="AE57" i="24" s="1"/>
  <c r="AF57" i="24" s="1"/>
  <c r="AG57" i="24" s="1"/>
  <c r="AH57" i="24" s="1"/>
  <c r="AI57" i="24" s="1"/>
  <c r="AJ57" i="24" s="1"/>
  <c r="AK57" i="24" s="1"/>
  <c r="AL57" i="24" s="1"/>
  <c r="AM57" i="24" s="1"/>
  <c r="AN57" i="24" s="1"/>
  <c r="AO57" i="24" s="1"/>
  <c r="AP57" i="24"/>
  <c r="AQ57" i="24" s="1"/>
  <c r="AR57" i="24" s="1"/>
  <c r="AS57" i="24" s="1"/>
  <c r="AT57" i="24" s="1"/>
  <c r="AU57" i="24" s="1"/>
  <c r="AV57" i="24" s="1"/>
  <c r="AW57" i="24" s="1"/>
  <c r="AX57" i="24" s="1"/>
  <c r="AY57" i="24" s="1"/>
  <c r="AZ57" i="24" s="1"/>
  <c r="BA57" i="24" s="1"/>
  <c r="BB57" i="24"/>
  <c r="BC57" i="24" s="1"/>
  <c r="BD57" i="24" s="1"/>
  <c r="BE57" i="24" s="1"/>
  <c r="BF57" i="24" s="1"/>
  <c r="BG57" i="24" s="1"/>
  <c r="BH57" i="24" s="1"/>
  <c r="BI57" i="24" s="1"/>
  <c r="BJ57" i="24" s="1"/>
  <c r="BK57" i="24" s="1"/>
  <c r="BL57" i="24" s="1"/>
  <c r="BM57" i="24" s="1"/>
  <c r="R57" i="24"/>
  <c r="S57" i="24" s="1"/>
  <c r="T57" i="24" s="1"/>
  <c r="U57" i="24" s="1"/>
  <c r="V57" i="24" s="1"/>
  <c r="W57" i="24" s="1"/>
  <c r="X57" i="24" s="1"/>
  <c r="Y57" i="24" s="1"/>
  <c r="Z57" i="24" s="1"/>
  <c r="AA57" i="24" s="1"/>
  <c r="AB57" i="24" s="1"/>
  <c r="AC57" i="24" s="1"/>
  <c r="F57" i="24"/>
  <c r="G57" i="24" s="1"/>
  <c r="H57" i="24" s="1"/>
  <c r="I57" i="24" s="1"/>
  <c r="J57" i="24" s="1"/>
  <c r="K57" i="24" s="1"/>
  <c r="L57" i="24" s="1"/>
  <c r="M57" i="24" s="1"/>
  <c r="N57" i="24" s="1"/>
  <c r="O57" i="24" s="1"/>
  <c r="P57" i="24" s="1"/>
  <c r="Q57" i="24" s="1"/>
  <c r="AO118" i="24" l="1"/>
  <c r="Q118" i="24"/>
  <c r="BM118" i="24"/>
  <c r="AC118" i="24"/>
  <c r="BA118" i="24"/>
  <c r="BJ118" i="24"/>
  <c r="BB118" i="24"/>
  <c r="N118" i="24"/>
  <c r="BI118" i="24"/>
  <c r="AS118" i="24"/>
  <c r="AK118" i="24"/>
  <c r="U118" i="24"/>
  <c r="M118" i="24"/>
  <c r="V118" i="24"/>
  <c r="BH118" i="24"/>
  <c r="AZ118" i="24"/>
  <c r="AR118" i="24"/>
  <c r="AJ118" i="24"/>
  <c r="AB118" i="24"/>
  <c r="T118" i="24"/>
  <c r="L118" i="24"/>
  <c r="AL118" i="24"/>
  <c r="BG118" i="24"/>
  <c r="AY118" i="24"/>
  <c r="AQ118" i="24"/>
  <c r="AI118" i="24"/>
  <c r="AA118" i="24"/>
  <c r="S118" i="24"/>
  <c r="K118" i="24"/>
  <c r="AD118" i="24"/>
  <c r="BF118" i="24"/>
  <c r="AX118" i="24"/>
  <c r="AP118" i="24"/>
  <c r="AH118" i="24"/>
  <c r="Z118" i="24"/>
  <c r="R118" i="24"/>
  <c r="J118" i="24"/>
  <c r="AT118" i="24"/>
  <c r="BE118" i="24"/>
  <c r="AW118" i="24"/>
  <c r="AG118" i="24"/>
  <c r="Y118" i="24"/>
  <c r="I118" i="24"/>
  <c r="BL118" i="24"/>
  <c r="BD118" i="24"/>
  <c r="AV118" i="24"/>
  <c r="AN118" i="24"/>
  <c r="AF118" i="24"/>
  <c r="X118" i="24"/>
  <c r="P118" i="24"/>
  <c r="H118" i="24"/>
  <c r="BK118" i="24"/>
  <c r="BC118" i="24"/>
  <c r="AU118" i="24"/>
  <c r="AM118" i="24"/>
  <c r="AE118" i="24"/>
  <c r="W118" i="24"/>
  <c r="O118" i="24"/>
  <c r="G118" i="24"/>
  <c r="F118" i="24"/>
  <c r="G52" i="24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V52" i="24"/>
  <c r="W52" i="24"/>
  <c r="X52" i="24"/>
  <c r="Y52" i="24"/>
  <c r="Z52" i="24"/>
  <c r="AA52" i="24"/>
  <c r="AB52" i="24"/>
  <c r="AC52" i="24"/>
  <c r="AD52" i="24"/>
  <c r="AE52" i="24"/>
  <c r="AF52" i="24"/>
  <c r="AG52" i="24"/>
  <c r="AH52" i="24"/>
  <c r="AI52" i="24"/>
  <c r="AJ52" i="24"/>
  <c r="AK52" i="24"/>
  <c r="AL52" i="24"/>
  <c r="AM52" i="24"/>
  <c r="AN52" i="24"/>
  <c r="AO52" i="24"/>
  <c r="AP52" i="24"/>
  <c r="AQ52" i="24"/>
  <c r="AR52" i="24"/>
  <c r="AS52" i="24"/>
  <c r="AT52" i="24"/>
  <c r="AU52" i="24"/>
  <c r="AV52" i="24"/>
  <c r="AW52" i="24"/>
  <c r="AX52" i="24"/>
  <c r="AY52" i="24"/>
  <c r="AZ52" i="24"/>
  <c r="BA52" i="24"/>
  <c r="BB52" i="24"/>
  <c r="BC52" i="24"/>
  <c r="BD52" i="24"/>
  <c r="BE52" i="24"/>
  <c r="BF52" i="24"/>
  <c r="BG52" i="24"/>
  <c r="BH52" i="24"/>
  <c r="BI52" i="24"/>
  <c r="BJ52" i="24"/>
  <c r="BK52" i="24"/>
  <c r="BL52" i="24"/>
  <c r="BM52" i="24"/>
  <c r="F52" i="24"/>
  <c r="BB50" i="24"/>
  <c r="BC50" i="24"/>
  <c r="BD50" i="24"/>
  <c r="BE50" i="24"/>
  <c r="BF50" i="24"/>
  <c r="BG50" i="24"/>
  <c r="BH50" i="24"/>
  <c r="BI50" i="24"/>
  <c r="BJ50" i="24"/>
  <c r="BK50" i="24"/>
  <c r="BL50" i="24"/>
  <c r="BM50" i="24"/>
  <c r="AP49" i="24"/>
  <c r="AQ49" i="24"/>
  <c r="AR49" i="24"/>
  <c r="AS49" i="24"/>
  <c r="AT49" i="24"/>
  <c r="BF49" i="24" s="1"/>
  <c r="AU49" i="24"/>
  <c r="BG49" i="24" s="1"/>
  <c r="AV49" i="24"/>
  <c r="BH49" i="24" s="1"/>
  <c r="AW49" i="24"/>
  <c r="BI49" i="24" s="1"/>
  <c r="AX49" i="24"/>
  <c r="AY49" i="24"/>
  <c r="AZ49" i="24"/>
  <c r="BA49" i="24"/>
  <c r="BB49" i="24"/>
  <c r="BC49" i="24"/>
  <c r="BD49" i="24"/>
  <c r="BE49" i="24"/>
  <c r="BJ49" i="24"/>
  <c r="BK49" i="24"/>
  <c r="BL49" i="24"/>
  <c r="BM49" i="24"/>
  <c r="BM51" i="24"/>
  <c r="BL51" i="24"/>
  <c r="BK51" i="24"/>
  <c r="BJ51" i="24"/>
  <c r="BI51" i="24"/>
  <c r="BH51" i="24"/>
  <c r="BG51" i="24"/>
  <c r="BF51" i="24"/>
  <c r="BE51" i="24"/>
  <c r="BD51" i="24"/>
  <c r="BC51" i="24"/>
  <c r="BB51" i="24"/>
  <c r="BA50" i="24"/>
  <c r="AZ50" i="24"/>
  <c r="AY50" i="24"/>
  <c r="AX50" i="24"/>
  <c r="AW50" i="24"/>
  <c r="AV50" i="24"/>
  <c r="AU50" i="24"/>
  <c r="AT50" i="24"/>
  <c r="AS50" i="24"/>
  <c r="AR50" i="24"/>
  <c r="AQ50" i="24"/>
  <c r="AP50" i="24"/>
  <c r="AE49" i="24"/>
  <c r="AF49" i="24"/>
  <c r="AG49" i="24"/>
  <c r="AH49" i="24"/>
  <c r="AI49" i="24"/>
  <c r="AJ49" i="24"/>
  <c r="AK49" i="24"/>
  <c r="AL49" i="24"/>
  <c r="AM49" i="24"/>
  <c r="AN49" i="24"/>
  <c r="AO49" i="24"/>
  <c r="AD49" i="24"/>
  <c r="AZ48" i="24"/>
  <c r="BL48" i="24" s="1"/>
  <c r="AX48" i="24"/>
  <c r="BJ48" i="24" s="1"/>
  <c r="AW48" i="24"/>
  <c r="BI48" i="24" s="1"/>
  <c r="AR48" i="24"/>
  <c r="BD48" i="24" s="1"/>
  <c r="AQ48" i="24"/>
  <c r="BC48" i="24" s="1"/>
  <c r="AO48" i="24"/>
  <c r="BA48" i="24" s="1"/>
  <c r="BM48" i="24" s="1"/>
  <c r="AN48" i="24"/>
  <c r="AM48" i="24"/>
  <c r="AY48" i="24" s="1"/>
  <c r="BK48" i="24" s="1"/>
  <c r="AL48" i="24"/>
  <c r="AK48" i="24"/>
  <c r="AJ48" i="24"/>
  <c r="AV48" i="24" s="1"/>
  <c r="BH48" i="24" s="1"/>
  <c r="AI48" i="24"/>
  <c r="AU48" i="24" s="1"/>
  <c r="BG48" i="24" s="1"/>
  <c r="AH48" i="24"/>
  <c r="AT48" i="24" s="1"/>
  <c r="BF48" i="24" s="1"/>
  <c r="AG48" i="24"/>
  <c r="AS48" i="24" s="1"/>
  <c r="BE48" i="24" s="1"/>
  <c r="AF48" i="24"/>
  <c r="AE48" i="24"/>
  <c r="AD48" i="24"/>
  <c r="AP48" i="24" s="1"/>
  <c r="BB48" i="24" s="1"/>
  <c r="S48" i="24"/>
  <c r="T48" i="24"/>
  <c r="U48" i="24"/>
  <c r="V48" i="24"/>
  <c r="W48" i="24"/>
  <c r="X48" i="24"/>
  <c r="Y48" i="24"/>
  <c r="Z48" i="24"/>
  <c r="AA48" i="24"/>
  <c r="AB48" i="24"/>
  <c r="AC48" i="24"/>
  <c r="R48" i="24"/>
  <c r="S47" i="24"/>
  <c r="AE47" i="24" s="1"/>
  <c r="AQ47" i="24" s="1"/>
  <c r="BC47" i="24" s="1"/>
  <c r="T47" i="24"/>
  <c r="U47" i="24"/>
  <c r="V47" i="24"/>
  <c r="W47" i="24"/>
  <c r="X47" i="24"/>
  <c r="Y47" i="24"/>
  <c r="AK47" i="24" s="1"/>
  <c r="AW47" i="24" s="1"/>
  <c r="BI47" i="24" s="1"/>
  <c r="Z47" i="24"/>
  <c r="AL47" i="24" s="1"/>
  <c r="AX47" i="24" s="1"/>
  <c r="BJ47" i="24" s="1"/>
  <c r="AA47" i="24"/>
  <c r="AM47" i="24" s="1"/>
  <c r="AY47" i="24" s="1"/>
  <c r="BK47" i="24" s="1"/>
  <c r="AB47" i="24"/>
  <c r="AC47" i="24"/>
  <c r="AD47" i="24"/>
  <c r="AF47" i="24"/>
  <c r="AG47" i="24"/>
  <c r="AS47" i="24" s="1"/>
  <c r="BE47" i="24" s="1"/>
  <c r="AH47" i="24"/>
  <c r="AT47" i="24" s="1"/>
  <c r="BF47" i="24" s="1"/>
  <c r="AI47" i="24"/>
  <c r="AU47" i="24" s="1"/>
  <c r="BG47" i="24" s="1"/>
  <c r="AJ47" i="24"/>
  <c r="AN47" i="24"/>
  <c r="AO47" i="24"/>
  <c r="BA47" i="24" s="1"/>
  <c r="BM47" i="24" s="1"/>
  <c r="AP47" i="24"/>
  <c r="BB47" i="24" s="1"/>
  <c r="AR47" i="24"/>
  <c r="AV47" i="24"/>
  <c r="AZ47" i="24"/>
  <c r="BD47" i="24"/>
  <c r="BH47" i="24"/>
  <c r="BL47" i="24"/>
  <c r="R47" i="24"/>
  <c r="G47" i="24"/>
  <c r="H47" i="24"/>
  <c r="I47" i="24"/>
  <c r="J47" i="24"/>
  <c r="K47" i="24"/>
  <c r="L47" i="24"/>
  <c r="M47" i="24"/>
  <c r="N47" i="24"/>
  <c r="O47" i="24"/>
  <c r="P47" i="24"/>
  <c r="Q47" i="24"/>
  <c r="F47" i="24"/>
  <c r="H41" i="24"/>
  <c r="H42" i="24" s="1"/>
  <c r="G43" i="24"/>
  <c r="G42" i="24"/>
  <c r="G41" i="24"/>
  <c r="F43" i="24"/>
  <c r="F41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V36" i="24"/>
  <c r="W36" i="24"/>
  <c r="X36" i="24"/>
  <c r="Y36" i="24"/>
  <c r="Z36" i="24"/>
  <c r="AA36" i="24"/>
  <c r="AB36" i="24"/>
  <c r="AC36" i="24"/>
  <c r="AD36" i="24"/>
  <c r="AE36" i="24"/>
  <c r="AF36" i="24"/>
  <c r="AG36" i="24"/>
  <c r="AH36" i="24"/>
  <c r="AI36" i="24"/>
  <c r="AJ36" i="24"/>
  <c r="AK36" i="24"/>
  <c r="AL36" i="24"/>
  <c r="AM36" i="24"/>
  <c r="AN36" i="24"/>
  <c r="AO36" i="24"/>
  <c r="AP36" i="24"/>
  <c r="AQ36" i="24"/>
  <c r="AR36" i="24"/>
  <c r="AS36" i="24"/>
  <c r="AT36" i="24"/>
  <c r="AU36" i="24"/>
  <c r="AV36" i="24"/>
  <c r="AW36" i="24"/>
  <c r="AX36" i="24"/>
  <c r="AY36" i="24"/>
  <c r="AZ36" i="24"/>
  <c r="BA36" i="24"/>
  <c r="BB36" i="24"/>
  <c r="BC36" i="24"/>
  <c r="BD36" i="24"/>
  <c r="BE36" i="24"/>
  <c r="BF36" i="24"/>
  <c r="BG36" i="24"/>
  <c r="BH36" i="24"/>
  <c r="BI36" i="24"/>
  <c r="BJ36" i="24"/>
  <c r="BK36" i="24"/>
  <c r="BL36" i="24"/>
  <c r="BM36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AH34" i="24"/>
  <c r="AI34" i="24"/>
  <c r="AJ34" i="24"/>
  <c r="AK34" i="24"/>
  <c r="AL34" i="24"/>
  <c r="AM34" i="24"/>
  <c r="AN34" i="24"/>
  <c r="AO34" i="24"/>
  <c r="AP34" i="24"/>
  <c r="AQ34" i="24"/>
  <c r="AR34" i="24"/>
  <c r="AS34" i="24"/>
  <c r="AT34" i="24"/>
  <c r="AU34" i="24"/>
  <c r="AV34" i="24"/>
  <c r="AW34" i="24"/>
  <c r="AX34" i="24"/>
  <c r="AY34" i="24"/>
  <c r="AZ34" i="24"/>
  <c r="BA34" i="24"/>
  <c r="BB34" i="24"/>
  <c r="BC34" i="24"/>
  <c r="BD34" i="24"/>
  <c r="BE34" i="24"/>
  <c r="BF34" i="24"/>
  <c r="BG34" i="24"/>
  <c r="BH34" i="24"/>
  <c r="BI34" i="24"/>
  <c r="BJ34" i="24"/>
  <c r="BK34" i="24"/>
  <c r="BL34" i="24"/>
  <c r="BM34" i="24"/>
  <c r="F36" i="24"/>
  <c r="F34" i="24"/>
  <c r="H43" i="24" l="1"/>
  <c r="I41" i="24" s="1"/>
  <c r="G27" i="24"/>
  <c r="G30" i="24" s="1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AC28" i="24"/>
  <c r="AD28" i="24"/>
  <c r="AE28" i="24"/>
  <c r="AF28" i="24"/>
  <c r="AG28" i="24"/>
  <c r="AH28" i="24"/>
  <c r="AI28" i="24"/>
  <c r="AJ28" i="24"/>
  <c r="AK28" i="24"/>
  <c r="AL28" i="24"/>
  <c r="AM28" i="24"/>
  <c r="AN28" i="24"/>
  <c r="AO28" i="24"/>
  <c r="AP28" i="24"/>
  <c r="AQ28" i="24"/>
  <c r="AR28" i="24"/>
  <c r="AS28" i="24"/>
  <c r="AT28" i="24"/>
  <c r="AU28" i="24"/>
  <c r="AV28" i="24"/>
  <c r="AW28" i="24"/>
  <c r="AX28" i="24"/>
  <c r="AY28" i="24"/>
  <c r="AZ28" i="24"/>
  <c r="BA28" i="24"/>
  <c r="BB28" i="24"/>
  <c r="BC28" i="24"/>
  <c r="BD28" i="24"/>
  <c r="BE28" i="24"/>
  <c r="BF28" i="24"/>
  <c r="BG28" i="24"/>
  <c r="BH28" i="24"/>
  <c r="BI28" i="24"/>
  <c r="BJ28" i="24"/>
  <c r="BK28" i="24"/>
  <c r="BL28" i="24"/>
  <c r="BM28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BL29" i="24"/>
  <c r="BM29" i="24"/>
  <c r="F31" i="24"/>
  <c r="F30" i="24"/>
  <c r="F29" i="24"/>
  <c r="F28" i="24"/>
  <c r="F2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AI17" i="24"/>
  <c r="AJ17" i="24"/>
  <c r="AK17" i="24"/>
  <c r="AL17" i="24"/>
  <c r="AM17" i="24"/>
  <c r="AN17" i="24"/>
  <c r="AO17" i="24"/>
  <c r="AP17" i="24"/>
  <c r="AQ17" i="24"/>
  <c r="AR17" i="24"/>
  <c r="AS17" i="24"/>
  <c r="AT17" i="24"/>
  <c r="AU17" i="24"/>
  <c r="AV17" i="24"/>
  <c r="AW17" i="24"/>
  <c r="AX17" i="24"/>
  <c r="AY17" i="24"/>
  <c r="AZ17" i="24"/>
  <c r="BA17" i="24"/>
  <c r="BB17" i="24"/>
  <c r="BC17" i="24"/>
  <c r="BD17" i="24"/>
  <c r="BE17" i="24"/>
  <c r="BF17" i="24"/>
  <c r="BG17" i="24"/>
  <c r="BH17" i="24"/>
  <c r="BI17" i="24"/>
  <c r="BJ17" i="24"/>
  <c r="BK17" i="24"/>
  <c r="BL17" i="24"/>
  <c r="BM17" i="24"/>
  <c r="F17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AH24" i="24"/>
  <c r="AI24" i="24"/>
  <c r="AJ24" i="24"/>
  <c r="AK24" i="24"/>
  <c r="AL24" i="24"/>
  <c r="AM24" i="24"/>
  <c r="AN24" i="24"/>
  <c r="AO24" i="24"/>
  <c r="AP24" i="24"/>
  <c r="AQ24" i="24"/>
  <c r="AR24" i="24"/>
  <c r="AS24" i="24"/>
  <c r="AT24" i="24"/>
  <c r="AU24" i="24"/>
  <c r="AV24" i="24"/>
  <c r="AW24" i="24"/>
  <c r="AX24" i="24"/>
  <c r="AY24" i="24"/>
  <c r="AZ24" i="24"/>
  <c r="BA24" i="24"/>
  <c r="BB24" i="24"/>
  <c r="BC24" i="24"/>
  <c r="BD24" i="24"/>
  <c r="BE24" i="24"/>
  <c r="BF24" i="24"/>
  <c r="BG24" i="24"/>
  <c r="BH24" i="24"/>
  <c r="BI24" i="24"/>
  <c r="BJ24" i="24"/>
  <c r="BK24" i="24"/>
  <c r="BL24" i="24"/>
  <c r="BM24" i="24"/>
  <c r="G24" i="24"/>
  <c r="G22" i="24"/>
  <c r="F22" i="24"/>
  <c r="F23" i="24" s="1"/>
  <c r="G20" i="24" s="1"/>
  <c r="F21" i="24"/>
  <c r="F12" i="24"/>
  <c r="F20" i="24"/>
  <c r="G8" i="24"/>
  <c r="H8" i="24" s="1"/>
  <c r="I8" i="24" s="1"/>
  <c r="J8" i="24" s="1"/>
  <c r="K8" i="24" s="1"/>
  <c r="L8" i="24" s="1"/>
  <c r="M8" i="24" s="1"/>
  <c r="N8" i="24" s="1"/>
  <c r="O8" i="24" s="1"/>
  <c r="P8" i="24" s="1"/>
  <c r="Q8" i="24" s="1"/>
  <c r="R8" i="24" s="1"/>
  <c r="S8" i="24" s="1"/>
  <c r="T8" i="24" s="1"/>
  <c r="U8" i="24" s="1"/>
  <c r="V8" i="24" s="1"/>
  <c r="W8" i="24" s="1"/>
  <c r="X8" i="24" s="1"/>
  <c r="Y8" i="24" s="1"/>
  <c r="Z8" i="24" s="1"/>
  <c r="AA8" i="24" s="1"/>
  <c r="AB8" i="24" s="1"/>
  <c r="AC8" i="24" s="1"/>
  <c r="AD8" i="24" s="1"/>
  <c r="AE8" i="24" s="1"/>
  <c r="AF8" i="24" s="1"/>
  <c r="AG8" i="24" s="1"/>
  <c r="AH8" i="24" s="1"/>
  <c r="AI8" i="24" s="1"/>
  <c r="AJ8" i="24" s="1"/>
  <c r="AK8" i="24" s="1"/>
  <c r="AL8" i="24" s="1"/>
  <c r="AM8" i="24" s="1"/>
  <c r="AN8" i="24" s="1"/>
  <c r="AO8" i="24" s="1"/>
  <c r="AP8" i="24" s="1"/>
  <c r="AQ8" i="24" s="1"/>
  <c r="AR8" i="24" s="1"/>
  <c r="AS8" i="24" s="1"/>
  <c r="AT8" i="24" s="1"/>
  <c r="AU8" i="24" s="1"/>
  <c r="AV8" i="24" s="1"/>
  <c r="AW8" i="24" s="1"/>
  <c r="AX8" i="24" s="1"/>
  <c r="AY8" i="24" s="1"/>
  <c r="AZ8" i="24" s="1"/>
  <c r="BA8" i="24" s="1"/>
  <c r="BB8" i="24" s="1"/>
  <c r="BC8" i="24" s="1"/>
  <c r="BD8" i="24" s="1"/>
  <c r="BE8" i="24" s="1"/>
  <c r="BF8" i="24" s="1"/>
  <c r="BG8" i="24" s="1"/>
  <c r="BH8" i="24" s="1"/>
  <c r="BI8" i="24" s="1"/>
  <c r="BJ8" i="24" s="1"/>
  <c r="BK8" i="24" s="1"/>
  <c r="BL8" i="24" s="1"/>
  <c r="BM8" i="24" s="1"/>
  <c r="F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R38" i="24"/>
  <c r="S38" i="24"/>
  <c r="T38" i="24"/>
  <c r="U38" i="24"/>
  <c r="V38" i="24"/>
  <c r="W38" i="24"/>
  <c r="X38" i="24"/>
  <c r="Y38" i="24"/>
  <c r="Z38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T38" i="24"/>
  <c r="AU38" i="24"/>
  <c r="AV38" i="24"/>
  <c r="AW38" i="24"/>
  <c r="AX38" i="24"/>
  <c r="AY38" i="24"/>
  <c r="AZ38" i="24"/>
  <c r="BA38" i="24"/>
  <c r="BB38" i="24"/>
  <c r="BC38" i="24"/>
  <c r="BD38" i="24"/>
  <c r="BE38" i="24"/>
  <c r="BF38" i="24"/>
  <c r="BG38" i="24"/>
  <c r="BH38" i="24"/>
  <c r="BI38" i="24"/>
  <c r="BJ38" i="24"/>
  <c r="BK38" i="24"/>
  <c r="BL38" i="24"/>
  <c r="BM38" i="24"/>
  <c r="I42" i="24" l="1"/>
  <c r="I43" i="24" s="1"/>
  <c r="J41" i="24" s="1"/>
  <c r="H27" i="24"/>
  <c r="H30" i="24" s="1"/>
  <c r="G31" i="24"/>
  <c r="G23" i="24"/>
  <c r="H20" i="24" s="1"/>
  <c r="H22" i="24" s="1"/>
  <c r="G12" i="24"/>
  <c r="G21" i="24" s="1"/>
  <c r="S35" i="25"/>
  <c r="T35" i="25"/>
  <c r="U35" i="25"/>
  <c r="AG35" i="25" s="1"/>
  <c r="AS35" i="25" s="1"/>
  <c r="BE35" i="25" s="1"/>
  <c r="V35" i="25"/>
  <c r="AH35" i="25" s="1"/>
  <c r="AT35" i="25" s="1"/>
  <c r="BF35" i="25" s="1"/>
  <c r="W35" i="25"/>
  <c r="AI35" i="25" s="1"/>
  <c r="AU35" i="25" s="1"/>
  <c r="BG35" i="25" s="1"/>
  <c r="X35" i="25"/>
  <c r="AJ35" i="25" s="1"/>
  <c r="AV35" i="25" s="1"/>
  <c r="BH35" i="25" s="1"/>
  <c r="Y35" i="25"/>
  <c r="Z35" i="25"/>
  <c r="AA35" i="25"/>
  <c r="AB35" i="25"/>
  <c r="AC35" i="25"/>
  <c r="AO35" i="25" s="1"/>
  <c r="BA35" i="25" s="1"/>
  <c r="BM35" i="25" s="1"/>
  <c r="AD35" i="25"/>
  <c r="AP35" i="25" s="1"/>
  <c r="BB35" i="25" s="1"/>
  <c r="AE35" i="25"/>
  <c r="AQ35" i="25" s="1"/>
  <c r="BC35" i="25" s="1"/>
  <c r="AF35" i="25"/>
  <c r="AR35" i="25" s="1"/>
  <c r="BD35" i="25" s="1"/>
  <c r="AK35" i="25"/>
  <c r="AW35" i="25" s="1"/>
  <c r="BI35" i="25" s="1"/>
  <c r="AL35" i="25"/>
  <c r="AX35" i="25" s="1"/>
  <c r="BJ35" i="25" s="1"/>
  <c r="AM35" i="25"/>
  <c r="AY35" i="25" s="1"/>
  <c r="BK35" i="25" s="1"/>
  <c r="AN35" i="25"/>
  <c r="AZ35" i="25" s="1"/>
  <c r="BL35" i="25" s="1"/>
  <c r="R35" i="25"/>
  <c r="S41" i="25"/>
  <c r="AE41" i="25" s="1"/>
  <c r="AQ41" i="25" s="1"/>
  <c r="BC41" i="25" s="1"/>
  <c r="T41" i="25"/>
  <c r="U41" i="25"/>
  <c r="V41" i="25"/>
  <c r="W41" i="25"/>
  <c r="X41" i="25"/>
  <c r="AJ41" i="25" s="1"/>
  <c r="AV41" i="25" s="1"/>
  <c r="BH41" i="25" s="1"/>
  <c r="Y41" i="25"/>
  <c r="AK41" i="25" s="1"/>
  <c r="AW41" i="25" s="1"/>
  <c r="BI41" i="25" s="1"/>
  <c r="Z41" i="25"/>
  <c r="AL41" i="25" s="1"/>
  <c r="AX41" i="25" s="1"/>
  <c r="BJ41" i="25" s="1"/>
  <c r="AA41" i="25"/>
  <c r="AM41" i="25" s="1"/>
  <c r="AY41" i="25" s="1"/>
  <c r="BK41" i="25" s="1"/>
  <c r="AB41" i="25"/>
  <c r="AC41" i="25"/>
  <c r="AD41" i="25"/>
  <c r="AF41" i="25"/>
  <c r="AR41" i="25" s="1"/>
  <c r="BD41" i="25" s="1"/>
  <c r="AG41" i="25"/>
  <c r="AS41" i="25" s="1"/>
  <c r="BE41" i="25" s="1"/>
  <c r="AH41" i="25"/>
  <c r="AT41" i="25" s="1"/>
  <c r="BF41" i="25" s="1"/>
  <c r="AI41" i="25"/>
  <c r="AU41" i="25" s="1"/>
  <c r="BG41" i="25" s="1"/>
  <c r="AN41" i="25"/>
  <c r="AZ41" i="25" s="1"/>
  <c r="BL41" i="25" s="1"/>
  <c r="AO41" i="25"/>
  <c r="BA41" i="25" s="1"/>
  <c r="BM41" i="25" s="1"/>
  <c r="AP41" i="25"/>
  <c r="BB41" i="25" s="1"/>
  <c r="R41" i="25"/>
  <c r="S40" i="25"/>
  <c r="T40" i="25"/>
  <c r="U40" i="25"/>
  <c r="V40" i="25"/>
  <c r="W40" i="25"/>
  <c r="AI40" i="25" s="1"/>
  <c r="AU40" i="25" s="1"/>
  <c r="BG40" i="25" s="1"/>
  <c r="X40" i="25"/>
  <c r="AJ40" i="25" s="1"/>
  <c r="AV40" i="25" s="1"/>
  <c r="BH40" i="25" s="1"/>
  <c r="Y40" i="25"/>
  <c r="AK40" i="25" s="1"/>
  <c r="AW40" i="25" s="1"/>
  <c r="BI40" i="25" s="1"/>
  <c r="Z40" i="25"/>
  <c r="AL40" i="25" s="1"/>
  <c r="AX40" i="25" s="1"/>
  <c r="BJ40" i="25" s="1"/>
  <c r="AA40" i="25"/>
  <c r="AB40" i="25"/>
  <c r="AC40" i="25"/>
  <c r="AD40" i="25"/>
  <c r="AE40" i="25"/>
  <c r="AQ40" i="25" s="1"/>
  <c r="BC40" i="25" s="1"/>
  <c r="AF40" i="25"/>
  <c r="AR40" i="25" s="1"/>
  <c r="BD40" i="25" s="1"/>
  <c r="AG40" i="25"/>
  <c r="AS40" i="25" s="1"/>
  <c r="BE40" i="25" s="1"/>
  <c r="AH40" i="25"/>
  <c r="AT40" i="25" s="1"/>
  <c r="BF40" i="25" s="1"/>
  <c r="AM40" i="25"/>
  <c r="AY40" i="25" s="1"/>
  <c r="BK40" i="25" s="1"/>
  <c r="AN40" i="25"/>
  <c r="AZ40" i="25" s="1"/>
  <c r="BL40" i="25" s="1"/>
  <c r="AO40" i="25"/>
  <c r="BA40" i="25" s="1"/>
  <c r="BM40" i="25" s="1"/>
  <c r="AP40" i="25"/>
  <c r="BB40" i="25" s="1"/>
  <c r="R40" i="25"/>
  <c r="S39" i="25"/>
  <c r="AE39" i="25" s="1"/>
  <c r="AQ39" i="25" s="1"/>
  <c r="BC39" i="25" s="1"/>
  <c r="T39" i="25"/>
  <c r="U39" i="25"/>
  <c r="V39" i="25"/>
  <c r="W39" i="25"/>
  <c r="X39" i="25"/>
  <c r="AJ39" i="25" s="1"/>
  <c r="AV39" i="25" s="1"/>
  <c r="BH39" i="25" s="1"/>
  <c r="Y39" i="25"/>
  <c r="AK39" i="25" s="1"/>
  <c r="AW39" i="25" s="1"/>
  <c r="BI39" i="25" s="1"/>
  <c r="Z39" i="25"/>
  <c r="AL39" i="25" s="1"/>
  <c r="AX39" i="25" s="1"/>
  <c r="BJ39" i="25" s="1"/>
  <c r="AA39" i="25"/>
  <c r="AM39" i="25" s="1"/>
  <c r="AY39" i="25" s="1"/>
  <c r="BK39" i="25" s="1"/>
  <c r="AB39" i="25"/>
  <c r="AC39" i="25"/>
  <c r="AD39" i="25"/>
  <c r="AF39" i="25"/>
  <c r="AR39" i="25" s="1"/>
  <c r="BD39" i="25" s="1"/>
  <c r="AG39" i="25"/>
  <c r="AS39" i="25" s="1"/>
  <c r="BE39" i="25" s="1"/>
  <c r="AH39" i="25"/>
  <c r="AT39" i="25" s="1"/>
  <c r="BF39" i="25" s="1"/>
  <c r="AI39" i="25"/>
  <c r="AU39" i="25" s="1"/>
  <c r="BG39" i="25" s="1"/>
  <c r="AN39" i="25"/>
  <c r="AZ39" i="25" s="1"/>
  <c r="BL39" i="25" s="1"/>
  <c r="AO39" i="25"/>
  <c r="BA39" i="25" s="1"/>
  <c r="BM39" i="25" s="1"/>
  <c r="AP39" i="25"/>
  <c r="BB39" i="25" s="1"/>
  <c r="R39" i="25"/>
  <c r="S38" i="25"/>
  <c r="T38" i="25"/>
  <c r="U38" i="25"/>
  <c r="AG38" i="25" s="1"/>
  <c r="AS38" i="25" s="1"/>
  <c r="BE38" i="25" s="1"/>
  <c r="V38" i="25"/>
  <c r="AH38" i="25" s="1"/>
  <c r="AT38" i="25" s="1"/>
  <c r="BF38" i="25" s="1"/>
  <c r="W38" i="25"/>
  <c r="AI38" i="25" s="1"/>
  <c r="AU38" i="25" s="1"/>
  <c r="BG38" i="25" s="1"/>
  <c r="X38" i="25"/>
  <c r="AJ38" i="25" s="1"/>
  <c r="AV38" i="25" s="1"/>
  <c r="BH38" i="25" s="1"/>
  <c r="Y38" i="25"/>
  <c r="Z38" i="25"/>
  <c r="AA38" i="25"/>
  <c r="AB38" i="25"/>
  <c r="AC38" i="25"/>
  <c r="AO38" i="25" s="1"/>
  <c r="BA38" i="25" s="1"/>
  <c r="BM38" i="25" s="1"/>
  <c r="AD38" i="25"/>
  <c r="AP38" i="25" s="1"/>
  <c r="BB38" i="25" s="1"/>
  <c r="AE38" i="25"/>
  <c r="AQ38" i="25" s="1"/>
  <c r="BC38" i="25" s="1"/>
  <c r="AF38" i="25"/>
  <c r="AR38" i="25" s="1"/>
  <c r="BD38" i="25" s="1"/>
  <c r="AK38" i="25"/>
  <c r="AW38" i="25" s="1"/>
  <c r="BI38" i="25" s="1"/>
  <c r="AL38" i="25"/>
  <c r="AX38" i="25" s="1"/>
  <c r="BJ38" i="25" s="1"/>
  <c r="AM38" i="25"/>
  <c r="AY38" i="25" s="1"/>
  <c r="BK38" i="25" s="1"/>
  <c r="AN38" i="25"/>
  <c r="AZ38" i="25" s="1"/>
  <c r="BL38" i="25" s="1"/>
  <c r="R38" i="25"/>
  <c r="D6" i="26"/>
  <c r="E6" i="26"/>
  <c r="C6" i="26"/>
  <c r="E38" i="26"/>
  <c r="D38" i="26"/>
  <c r="C38" i="26"/>
  <c r="J42" i="24" l="1"/>
  <c r="J43" i="24"/>
  <c r="K41" i="24" s="1"/>
  <c r="I27" i="24"/>
  <c r="I30" i="24" s="1"/>
  <c r="H31" i="24"/>
  <c r="H12" i="24"/>
  <c r="H21" i="24" s="1"/>
  <c r="H23" i="24" s="1"/>
  <c r="I20" i="24" s="1"/>
  <c r="I22" i="24" s="1"/>
  <c r="E43" i="26"/>
  <c r="D43" i="26"/>
  <c r="C43" i="26"/>
  <c r="C43" i="30" s="1"/>
  <c r="D43" i="30"/>
  <c r="E43" i="30"/>
  <c r="D44" i="30"/>
  <c r="E44" i="30"/>
  <c r="C44" i="30"/>
  <c r="D47" i="30"/>
  <c r="E47" i="30"/>
  <c r="C47" i="30"/>
  <c r="K42" i="24" l="1"/>
  <c r="K43" i="24" s="1"/>
  <c r="L41" i="24" s="1"/>
  <c r="J27" i="24"/>
  <c r="J30" i="24" s="1"/>
  <c r="I31" i="24"/>
  <c r="I12" i="24"/>
  <c r="I21" i="24" s="1"/>
  <c r="I23" i="24" s="1"/>
  <c r="J20" i="24" s="1"/>
  <c r="J22" i="24" s="1"/>
  <c r="E17" i="26"/>
  <c r="D17" i="26"/>
  <c r="E38" i="30"/>
  <c r="E39" i="30"/>
  <c r="E40" i="30"/>
  <c r="L42" i="24" l="1"/>
  <c r="L43" i="24" s="1"/>
  <c r="M41" i="24" s="1"/>
  <c r="K27" i="24"/>
  <c r="K30" i="24" s="1"/>
  <c r="J31" i="24"/>
  <c r="J12" i="24"/>
  <c r="J21" i="24" s="1"/>
  <c r="J23" i="24" s="1"/>
  <c r="K20" i="24" s="1"/>
  <c r="K22" i="24" s="1"/>
  <c r="E167" i="30"/>
  <c r="D167" i="30"/>
  <c r="D166" i="30"/>
  <c r="E163" i="30"/>
  <c r="D163" i="30"/>
  <c r="E162" i="30"/>
  <c r="D162" i="30"/>
  <c r="E161" i="30"/>
  <c r="D161" i="30"/>
  <c r="E160" i="30"/>
  <c r="D160" i="30"/>
  <c r="E159" i="30"/>
  <c r="D159" i="30"/>
  <c r="E158" i="30"/>
  <c r="D158" i="30"/>
  <c r="D152" i="30"/>
  <c r="E152" i="30"/>
  <c r="D153" i="30"/>
  <c r="E153" i="30"/>
  <c r="D155" i="30"/>
  <c r="E155" i="30"/>
  <c r="E151" i="30"/>
  <c r="D151" i="30"/>
  <c r="E147" i="30"/>
  <c r="D147" i="30"/>
  <c r="E53" i="30"/>
  <c r="D53" i="30"/>
  <c r="C53" i="30"/>
  <c r="E50" i="30"/>
  <c r="D50" i="30"/>
  <c r="C50" i="30"/>
  <c r="E49" i="30"/>
  <c r="D49" i="30"/>
  <c r="C49" i="30"/>
  <c r="E48" i="30"/>
  <c r="D48" i="30"/>
  <c r="C48" i="30"/>
  <c r="D38" i="30"/>
  <c r="D39" i="30"/>
  <c r="D40" i="30"/>
  <c r="C39" i="30"/>
  <c r="C40" i="30"/>
  <c r="C38" i="30"/>
  <c r="E35" i="30"/>
  <c r="D35" i="30"/>
  <c r="C35" i="30"/>
  <c r="C31" i="30"/>
  <c r="D31" i="30"/>
  <c r="E31" i="30"/>
  <c r="C32" i="30"/>
  <c r="D32" i="30"/>
  <c r="E32" i="30"/>
  <c r="C30" i="30"/>
  <c r="D30" i="30"/>
  <c r="E30" i="30"/>
  <c r="M42" i="24" l="1"/>
  <c r="M43" i="24" s="1"/>
  <c r="N41" i="24" s="1"/>
  <c r="L27" i="24"/>
  <c r="L30" i="24" s="1"/>
  <c r="K31" i="24"/>
  <c r="K12" i="24"/>
  <c r="K21" i="24" s="1"/>
  <c r="K23" i="24" s="1"/>
  <c r="L20" i="24" s="1"/>
  <c r="L22" i="24" s="1"/>
  <c r="E196" i="30"/>
  <c r="D168" i="30"/>
  <c r="E164" i="30"/>
  <c r="D164" i="30"/>
  <c r="C85" i="30"/>
  <c r="C97" i="30" s="1"/>
  <c r="C109" i="30" s="1"/>
  <c r="C121" i="30" s="1"/>
  <c r="C84" i="30"/>
  <c r="C96" i="30" s="1"/>
  <c r="C108" i="30" s="1"/>
  <c r="C120" i="30" s="1"/>
  <c r="C83" i="30"/>
  <c r="C95" i="30" s="1"/>
  <c r="C107" i="30" s="1"/>
  <c r="C119" i="30" s="1"/>
  <c r="C82" i="30"/>
  <c r="C94" i="30" s="1"/>
  <c r="C106" i="30" s="1"/>
  <c r="C118" i="30" s="1"/>
  <c r="C81" i="30"/>
  <c r="C93" i="30" s="1"/>
  <c r="C105" i="30" s="1"/>
  <c r="C117" i="30" s="1"/>
  <c r="C80" i="30"/>
  <c r="C92" i="30" s="1"/>
  <c r="C104" i="30" s="1"/>
  <c r="C116" i="30" s="1"/>
  <c r="C79" i="30"/>
  <c r="C91" i="30" s="1"/>
  <c r="C103" i="30" s="1"/>
  <c r="C115" i="30" s="1"/>
  <c r="C78" i="30"/>
  <c r="C90" i="30" s="1"/>
  <c r="C102" i="30" s="1"/>
  <c r="C114" i="30" s="1"/>
  <c r="C77" i="30"/>
  <c r="C89" i="30" s="1"/>
  <c r="C101" i="30" s="1"/>
  <c r="C113" i="30" s="1"/>
  <c r="C76" i="30"/>
  <c r="C88" i="30" s="1"/>
  <c r="C100" i="30" s="1"/>
  <c r="C112" i="30" s="1"/>
  <c r="C75" i="30"/>
  <c r="C87" i="30" s="1"/>
  <c r="C99" i="30" s="1"/>
  <c r="C111" i="30" s="1"/>
  <c r="C74" i="30"/>
  <c r="C86" i="30" s="1"/>
  <c r="C98" i="30" s="1"/>
  <c r="C110" i="30" s="1"/>
  <c r="E33" i="30"/>
  <c r="D33" i="30"/>
  <c r="C33" i="30"/>
  <c r="A3" i="30"/>
  <c r="N42" i="24" l="1"/>
  <c r="N43" i="24" s="1"/>
  <c r="O41" i="24" s="1"/>
  <c r="L31" i="24"/>
  <c r="M27" i="24"/>
  <c r="M30" i="24" s="1"/>
  <c r="L12" i="24"/>
  <c r="L21" i="24" s="1"/>
  <c r="L23" i="24" s="1"/>
  <c r="M20" i="24" s="1"/>
  <c r="M22" i="24" s="1"/>
  <c r="C36" i="30"/>
  <c r="C41" i="30" s="1"/>
  <c r="C45" i="30" s="1"/>
  <c r="D36" i="30"/>
  <c r="D41" i="30" s="1"/>
  <c r="D45" i="30" s="1"/>
  <c r="D51" i="30" s="1"/>
  <c r="D169" i="30"/>
  <c r="E36" i="30"/>
  <c r="E41" i="30" s="1"/>
  <c r="E45" i="30" s="1"/>
  <c r="E51" i="30" s="1"/>
  <c r="F3" i="24"/>
  <c r="F11" i="24"/>
  <c r="F15" i="24"/>
  <c r="O42" i="24" l="1"/>
  <c r="O43" i="24"/>
  <c r="P41" i="24" s="1"/>
  <c r="M31" i="24"/>
  <c r="N27" i="24"/>
  <c r="N30" i="24" s="1"/>
  <c r="M12" i="24"/>
  <c r="M21" i="24" s="1"/>
  <c r="M23" i="24" s="1"/>
  <c r="N20" i="24" s="1"/>
  <c r="N22" i="24" s="1"/>
  <c r="C51" i="30"/>
  <c r="C54" i="30"/>
  <c r="P42" i="24" l="1"/>
  <c r="P43" i="24" s="1"/>
  <c r="Q41" i="24" s="1"/>
  <c r="O27" i="24"/>
  <c r="O30" i="24" s="1"/>
  <c r="N31" i="24"/>
  <c r="N12" i="24"/>
  <c r="N21" i="24" s="1"/>
  <c r="N23" i="24" s="1"/>
  <c r="O20" i="24" s="1"/>
  <c r="O22" i="24" s="1"/>
  <c r="D54" i="30"/>
  <c r="C85" i="26"/>
  <c r="C97" i="26" s="1"/>
  <c r="C109" i="26" s="1"/>
  <c r="C121" i="26" s="1"/>
  <c r="C84" i="26"/>
  <c r="C96" i="26" s="1"/>
  <c r="C108" i="26" s="1"/>
  <c r="C120" i="26" s="1"/>
  <c r="C83" i="26"/>
  <c r="C95" i="26" s="1"/>
  <c r="C107" i="26" s="1"/>
  <c r="C119" i="26" s="1"/>
  <c r="C82" i="26"/>
  <c r="C94" i="26" s="1"/>
  <c r="C106" i="26" s="1"/>
  <c r="C118" i="26" s="1"/>
  <c r="C81" i="26"/>
  <c r="C93" i="26" s="1"/>
  <c r="C105" i="26" s="1"/>
  <c r="C117" i="26" s="1"/>
  <c r="C80" i="26"/>
  <c r="C92" i="26" s="1"/>
  <c r="C104" i="26" s="1"/>
  <c r="C116" i="26" s="1"/>
  <c r="C79" i="26"/>
  <c r="C91" i="26" s="1"/>
  <c r="C103" i="26" s="1"/>
  <c r="C115" i="26" s="1"/>
  <c r="C78" i="26"/>
  <c r="C90" i="26" s="1"/>
  <c r="C102" i="26" s="1"/>
  <c r="C114" i="26" s="1"/>
  <c r="C77" i="26"/>
  <c r="C89" i="26" s="1"/>
  <c r="C101" i="26" s="1"/>
  <c r="C113" i="26" s="1"/>
  <c r="C76" i="26"/>
  <c r="C88" i="26" s="1"/>
  <c r="C100" i="26" s="1"/>
  <c r="C112" i="26" s="1"/>
  <c r="C75" i="26"/>
  <c r="C87" i="26" s="1"/>
  <c r="C99" i="26" s="1"/>
  <c r="C111" i="26" s="1"/>
  <c r="C74" i="26"/>
  <c r="C86" i="26" s="1"/>
  <c r="C98" i="26" s="1"/>
  <c r="C110" i="26" s="1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AP22" i="26"/>
  <c r="AQ22" i="26"/>
  <c r="AR22" i="26"/>
  <c r="AS22" i="26"/>
  <c r="AT22" i="26"/>
  <c r="AU22" i="26"/>
  <c r="AV22" i="26"/>
  <c r="AW22" i="26"/>
  <c r="AX22" i="26"/>
  <c r="AY22" i="26"/>
  <c r="AZ22" i="26"/>
  <c r="BA22" i="26"/>
  <c r="BB22" i="26"/>
  <c r="BC22" i="26"/>
  <c r="BD22" i="26"/>
  <c r="BE22" i="26"/>
  <c r="BF22" i="26"/>
  <c r="BG22" i="26"/>
  <c r="BH22" i="26"/>
  <c r="BI22" i="26"/>
  <c r="BJ22" i="26"/>
  <c r="BK22" i="26"/>
  <c r="BL22" i="26"/>
  <c r="BM22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AT23" i="26"/>
  <c r="AU23" i="26"/>
  <c r="AV23" i="26"/>
  <c r="AW23" i="26"/>
  <c r="AX23" i="26"/>
  <c r="AY23" i="26"/>
  <c r="AZ23" i="26"/>
  <c r="BA23" i="26"/>
  <c r="BB23" i="26"/>
  <c r="BC23" i="26"/>
  <c r="BD23" i="26"/>
  <c r="BE23" i="26"/>
  <c r="BF23" i="26"/>
  <c r="BG23" i="26"/>
  <c r="BH23" i="26"/>
  <c r="BI23" i="26"/>
  <c r="BJ23" i="26"/>
  <c r="BK23" i="26"/>
  <c r="BL23" i="26"/>
  <c r="BM23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AS24" i="26"/>
  <c r="AT24" i="26"/>
  <c r="AU24" i="26"/>
  <c r="AV24" i="26"/>
  <c r="AW24" i="26"/>
  <c r="AX24" i="26"/>
  <c r="AY24" i="26"/>
  <c r="AZ24" i="26"/>
  <c r="BA24" i="26"/>
  <c r="BB24" i="26"/>
  <c r="BC24" i="26"/>
  <c r="BD24" i="26"/>
  <c r="BE24" i="26"/>
  <c r="BF24" i="26"/>
  <c r="BG24" i="26"/>
  <c r="BH24" i="26"/>
  <c r="BI24" i="26"/>
  <c r="BJ24" i="26"/>
  <c r="BK24" i="26"/>
  <c r="BL24" i="26"/>
  <c r="BM24" i="26"/>
  <c r="F3" i="26"/>
  <c r="G3" i="26" s="1"/>
  <c r="H3" i="26" s="1"/>
  <c r="I3" i="26" s="1"/>
  <c r="J3" i="26" s="1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AG3" i="26" s="1"/>
  <c r="AH3" i="26" s="1"/>
  <c r="AI3" i="26" s="1"/>
  <c r="AJ3" i="26" s="1"/>
  <c r="AK3" i="26" s="1"/>
  <c r="AL3" i="26" s="1"/>
  <c r="AM3" i="26" s="1"/>
  <c r="AN3" i="26" s="1"/>
  <c r="AO3" i="26" s="1"/>
  <c r="AP3" i="26" s="1"/>
  <c r="AQ3" i="26" s="1"/>
  <c r="AR3" i="26" s="1"/>
  <c r="AS3" i="26" s="1"/>
  <c r="AT3" i="26" s="1"/>
  <c r="AU3" i="26" s="1"/>
  <c r="AV3" i="26" s="1"/>
  <c r="AW3" i="26" s="1"/>
  <c r="AX3" i="26" s="1"/>
  <c r="AY3" i="26" s="1"/>
  <c r="AZ3" i="26" s="1"/>
  <c r="BA3" i="26" s="1"/>
  <c r="BB3" i="26" s="1"/>
  <c r="BC3" i="26" s="1"/>
  <c r="BD3" i="26" s="1"/>
  <c r="BE3" i="26" s="1"/>
  <c r="BF3" i="26" s="1"/>
  <c r="BG3" i="26" s="1"/>
  <c r="BH3" i="26" s="1"/>
  <c r="BI3" i="26" s="1"/>
  <c r="BJ3" i="26" s="1"/>
  <c r="BK3" i="26" s="1"/>
  <c r="BL3" i="26" s="1"/>
  <c r="BM3" i="26" s="1"/>
  <c r="F3" i="27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F3" i="25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AK3" i="25" s="1"/>
  <c r="AL3" i="25" s="1"/>
  <c r="AM3" i="25" s="1"/>
  <c r="AN3" i="25" s="1"/>
  <c r="AO3" i="25" s="1"/>
  <c r="AP3" i="25" s="1"/>
  <c r="AQ3" i="25" s="1"/>
  <c r="AR3" i="25" s="1"/>
  <c r="AS3" i="25" s="1"/>
  <c r="AT3" i="25" s="1"/>
  <c r="AU3" i="25" s="1"/>
  <c r="AV3" i="25" s="1"/>
  <c r="AW3" i="25" s="1"/>
  <c r="AX3" i="25" s="1"/>
  <c r="AY3" i="25" s="1"/>
  <c r="AZ3" i="25" s="1"/>
  <c r="BA3" i="25" s="1"/>
  <c r="BB3" i="25" s="1"/>
  <c r="BC3" i="25" s="1"/>
  <c r="BD3" i="25" s="1"/>
  <c r="BE3" i="25" s="1"/>
  <c r="BF3" i="25" s="1"/>
  <c r="BG3" i="25" s="1"/>
  <c r="BH3" i="25" s="1"/>
  <c r="BI3" i="25" s="1"/>
  <c r="BJ3" i="25" s="1"/>
  <c r="BK3" i="25" s="1"/>
  <c r="BL3" i="25" s="1"/>
  <c r="BM3" i="25" s="1"/>
  <c r="C70" i="24"/>
  <c r="C71" i="24"/>
  <c r="C72" i="24"/>
  <c r="C73" i="24"/>
  <c r="C74" i="24"/>
  <c r="C75" i="24"/>
  <c r="C76" i="24"/>
  <c r="C77" i="24"/>
  <c r="C78" i="24"/>
  <c r="C79" i="24"/>
  <c r="C80" i="24"/>
  <c r="C69" i="24"/>
  <c r="Q42" i="24" l="1"/>
  <c r="Q43" i="24"/>
  <c r="R41" i="24" s="1"/>
  <c r="P27" i="24"/>
  <c r="P30" i="24" s="1"/>
  <c r="O31" i="24"/>
  <c r="O12" i="24"/>
  <c r="O21" i="24" s="1"/>
  <c r="O23" i="24" s="1"/>
  <c r="P20" i="24" s="1"/>
  <c r="P22" i="24" s="1"/>
  <c r="C89" i="24"/>
  <c r="C87" i="24"/>
  <c r="C90" i="24"/>
  <c r="C86" i="24"/>
  <c r="C81" i="24"/>
  <c r="C85" i="24"/>
  <c r="C88" i="24"/>
  <c r="C92" i="24"/>
  <c r="C84" i="24"/>
  <c r="C82" i="24"/>
  <c r="C91" i="24"/>
  <c r="C83" i="24"/>
  <c r="R42" i="24" l="1"/>
  <c r="R43" i="24"/>
  <c r="S41" i="24" s="1"/>
  <c r="Q27" i="24"/>
  <c r="Q30" i="24" s="1"/>
  <c r="P31" i="24"/>
  <c r="P12" i="24"/>
  <c r="P21" i="24" s="1"/>
  <c r="P23" i="24" s="1"/>
  <c r="Q20" i="24" s="1"/>
  <c r="Q22" i="24" s="1"/>
  <c r="C95" i="24"/>
  <c r="C100" i="24"/>
  <c r="C99" i="24"/>
  <c r="C93" i="24"/>
  <c r="C98" i="24"/>
  <c r="C104" i="24"/>
  <c r="C103" i="24"/>
  <c r="C102" i="24"/>
  <c r="C94" i="24"/>
  <c r="C97" i="24"/>
  <c r="C96" i="24"/>
  <c r="C101" i="24"/>
  <c r="S42" i="24" l="1"/>
  <c r="S43" i="24" s="1"/>
  <c r="T41" i="24" s="1"/>
  <c r="Q31" i="24"/>
  <c r="R27" i="24"/>
  <c r="R30" i="24" s="1"/>
  <c r="Q12" i="24"/>
  <c r="Q21" i="24" s="1"/>
  <c r="Q23" i="24" s="1"/>
  <c r="R20" i="24" s="1"/>
  <c r="R22" i="24" s="1"/>
  <c r="C113" i="24"/>
  <c r="C109" i="24"/>
  <c r="C114" i="24"/>
  <c r="C116" i="24"/>
  <c r="C105" i="24"/>
  <c r="C112" i="24"/>
  <c r="C108" i="24"/>
  <c r="C106" i="24"/>
  <c r="C115" i="24"/>
  <c r="C110" i="24"/>
  <c r="C111" i="24"/>
  <c r="C107" i="24"/>
  <c r="T42" i="24" l="1"/>
  <c r="T43" i="24"/>
  <c r="U41" i="24" s="1"/>
  <c r="S27" i="24"/>
  <c r="S30" i="24" s="1"/>
  <c r="R31" i="24"/>
  <c r="R12" i="24"/>
  <c r="R21" i="24" s="1"/>
  <c r="R23" i="24" s="1"/>
  <c r="S20" i="24" s="1"/>
  <c r="S22" i="24" s="1"/>
  <c r="A3" i="26"/>
  <c r="A3" i="27"/>
  <c r="A3" i="25"/>
  <c r="U43" i="24" l="1"/>
  <c r="V41" i="24" s="1"/>
  <c r="U42" i="24"/>
  <c r="S31" i="24"/>
  <c r="T27" i="24"/>
  <c r="T30" i="24" s="1"/>
  <c r="S12" i="24"/>
  <c r="S21" i="24" s="1"/>
  <c r="S23" i="24" s="1"/>
  <c r="T20" i="24" s="1"/>
  <c r="T22" i="24" s="1"/>
  <c r="D109" i="29"/>
  <c r="C109" i="29"/>
  <c r="D100" i="29"/>
  <c r="C100" i="29"/>
  <c r="D99" i="29"/>
  <c r="D94" i="29"/>
  <c r="D96" i="29" s="1"/>
  <c r="C94" i="29"/>
  <c r="C96" i="29" s="1"/>
  <c r="D93" i="29"/>
  <c r="C93" i="29"/>
  <c r="D86" i="29"/>
  <c r="C86" i="29"/>
  <c r="D82" i="29"/>
  <c r="D87" i="29" s="1"/>
  <c r="C82" i="29"/>
  <c r="C87" i="29" s="1"/>
  <c r="C129" i="29" s="1"/>
  <c r="D72" i="29"/>
  <c r="D111" i="29" s="1"/>
  <c r="C72" i="29"/>
  <c r="C110" i="29" s="1"/>
  <c r="D64" i="29"/>
  <c r="D57" i="29"/>
  <c r="C57" i="29"/>
  <c r="C64" i="29" s="1"/>
  <c r="D47" i="29"/>
  <c r="D53" i="29" s="1"/>
  <c r="D66" i="29" s="1"/>
  <c r="D108" i="29" s="1"/>
  <c r="C47" i="29"/>
  <c r="C53" i="29" s="1"/>
  <c r="C66" i="29" s="1"/>
  <c r="C108" i="29" s="1"/>
  <c r="D44" i="29"/>
  <c r="C44" i="29"/>
  <c r="D37" i="29"/>
  <c r="C37" i="29"/>
  <c r="D34" i="29"/>
  <c r="C34" i="29"/>
  <c r="D27" i="29"/>
  <c r="C27" i="29"/>
  <c r="D26" i="29"/>
  <c r="D28" i="29" s="1"/>
  <c r="C26" i="29"/>
  <c r="C28" i="29" s="1"/>
  <c r="D133" i="29" l="1"/>
  <c r="D110" i="29"/>
  <c r="V42" i="24"/>
  <c r="V43" i="24" s="1"/>
  <c r="W41" i="24" s="1"/>
  <c r="T31" i="24"/>
  <c r="U27" i="24"/>
  <c r="U30" i="24" s="1"/>
  <c r="T12" i="24"/>
  <c r="T21" i="24" s="1"/>
  <c r="T23" i="24" s="1"/>
  <c r="U20" i="24" s="1"/>
  <c r="U22" i="24" s="1"/>
  <c r="C116" i="29"/>
  <c r="C104" i="29"/>
  <c r="C117" i="29"/>
  <c r="C118" i="29"/>
  <c r="C127" i="29"/>
  <c r="C128" i="29" s="1"/>
  <c r="C119" i="29"/>
  <c r="C102" i="29"/>
  <c r="D129" i="29"/>
  <c r="D118" i="29"/>
  <c r="D117" i="29"/>
  <c r="D116" i="29"/>
  <c r="D104" i="29"/>
  <c r="D119" i="29"/>
  <c r="D102" i="29"/>
  <c r="D127" i="29"/>
  <c r="D128" i="29" s="1"/>
  <c r="D101" i="29"/>
  <c r="C114" i="29"/>
  <c r="D114" i="29"/>
  <c r="C101" i="29"/>
  <c r="C111" i="29"/>
  <c r="C103" i="29"/>
  <c r="C115" i="29"/>
  <c r="D103" i="29"/>
  <c r="D105" i="29" s="1"/>
  <c r="D115" i="29"/>
  <c r="C105" i="29" l="1"/>
  <c r="W42" i="24"/>
  <c r="W43" i="24"/>
  <c r="X41" i="24" s="1"/>
  <c r="U31" i="24"/>
  <c r="V27" i="24"/>
  <c r="V30" i="24" s="1"/>
  <c r="U12" i="24"/>
  <c r="U21" i="24" s="1"/>
  <c r="U23" i="24" s="1"/>
  <c r="V20" i="24" s="1"/>
  <c r="V22" i="24" s="1"/>
  <c r="C132" i="29"/>
  <c r="D134" i="29" s="1"/>
  <c r="C130" i="29"/>
  <c r="D130" i="29"/>
  <c r="X42" i="24" l="1"/>
  <c r="X43" i="24"/>
  <c r="Y41" i="24" s="1"/>
  <c r="W27" i="24"/>
  <c r="W30" i="24" s="1"/>
  <c r="V31" i="24"/>
  <c r="V12" i="24"/>
  <c r="V21" i="24" s="1"/>
  <c r="V23" i="24" s="1"/>
  <c r="W20" i="24" s="1"/>
  <c r="W22" i="24" s="1"/>
  <c r="Y42" i="24" l="1"/>
  <c r="Y43" i="24"/>
  <c r="Z41" i="24" s="1"/>
  <c r="X27" i="24"/>
  <c r="X30" i="24" s="1"/>
  <c r="W31" i="24"/>
  <c r="W12" i="24"/>
  <c r="W21" i="24" s="1"/>
  <c r="W23" i="24" s="1"/>
  <c r="X20" i="24" s="1"/>
  <c r="X22" i="24" s="1"/>
  <c r="Z42" i="24" l="1"/>
  <c r="Z43" i="24"/>
  <c r="AA41" i="24" s="1"/>
  <c r="Y27" i="24"/>
  <c r="Y30" i="24" s="1"/>
  <c r="X31" i="24"/>
  <c r="X12" i="24"/>
  <c r="X21" i="24" s="1"/>
  <c r="X23" i="24" s="1"/>
  <c r="Y20" i="24" s="1"/>
  <c r="Y22" i="24" s="1"/>
  <c r="AA42" i="24" l="1"/>
  <c r="AA43" i="24"/>
  <c r="AB41" i="24" s="1"/>
  <c r="Z27" i="24"/>
  <c r="Z30" i="24" s="1"/>
  <c r="Y31" i="24"/>
  <c r="Y12" i="24"/>
  <c r="Y21" i="24" s="1"/>
  <c r="Y23" i="24" s="1"/>
  <c r="Z20" i="24" s="1"/>
  <c r="Z22" i="24" s="1"/>
  <c r="AB42" i="24" l="1"/>
  <c r="AB43" i="24" s="1"/>
  <c r="AC41" i="24" s="1"/>
  <c r="AA27" i="24"/>
  <c r="AA30" i="24" s="1"/>
  <c r="Z31" i="24"/>
  <c r="Z12" i="24"/>
  <c r="Z21" i="24" s="1"/>
  <c r="Z23" i="24" s="1"/>
  <c r="AA20" i="24" s="1"/>
  <c r="AA22" i="24" s="1"/>
  <c r="AC42" i="24" l="1"/>
  <c r="AC43" i="24" s="1"/>
  <c r="AD41" i="24" s="1"/>
  <c r="AB27" i="24"/>
  <c r="AB30" i="24" s="1"/>
  <c r="AA31" i="24"/>
  <c r="AA23" i="24"/>
  <c r="AB20" i="24" s="1"/>
  <c r="AB22" i="24" s="1"/>
  <c r="AA12" i="24"/>
  <c r="AA21" i="24" s="1"/>
  <c r="E214" i="26"/>
  <c r="E208" i="26"/>
  <c r="E196" i="26"/>
  <c r="D168" i="26"/>
  <c r="E166" i="26"/>
  <c r="E166" i="30" s="1"/>
  <c r="E168" i="30" s="1"/>
  <c r="E164" i="26"/>
  <c r="D164" i="26"/>
  <c r="E154" i="26"/>
  <c r="D154" i="26"/>
  <c r="E16" i="26" s="1"/>
  <c r="E148" i="26"/>
  <c r="E131" i="26"/>
  <c r="D131" i="26"/>
  <c r="D131" i="30" s="1"/>
  <c r="E33" i="26"/>
  <c r="E36" i="26" s="1"/>
  <c r="E41" i="26" s="1"/>
  <c r="E45" i="26" s="1"/>
  <c r="E51" i="26" s="1"/>
  <c r="E54" i="26" s="1"/>
  <c r="D33" i="26"/>
  <c r="D36" i="26" s="1"/>
  <c r="D41" i="26" s="1"/>
  <c r="D45" i="26" s="1"/>
  <c r="D51" i="26" s="1"/>
  <c r="D54" i="26" s="1"/>
  <c r="C33" i="26"/>
  <c r="C36" i="26" s="1"/>
  <c r="C41" i="26" s="1"/>
  <c r="C45" i="26" s="1"/>
  <c r="C51" i="26" s="1"/>
  <c r="Q24" i="26"/>
  <c r="P24" i="26"/>
  <c r="O24" i="26"/>
  <c r="N24" i="26"/>
  <c r="M24" i="26"/>
  <c r="L24" i="26"/>
  <c r="K24" i="26"/>
  <c r="J24" i="26"/>
  <c r="I24" i="26"/>
  <c r="H24" i="26"/>
  <c r="G24" i="26"/>
  <c r="F24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9" i="26"/>
  <c r="D9" i="26"/>
  <c r="E7" i="26"/>
  <c r="D7" i="26"/>
  <c r="C7" i="26"/>
  <c r="E21" i="25"/>
  <c r="E125" i="24"/>
  <c r="E30" i="24"/>
  <c r="E8" i="24"/>
  <c r="G3" i="24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AD43" i="24" l="1"/>
  <c r="AE41" i="24" s="1"/>
  <c r="AD42" i="24"/>
  <c r="AB31" i="24"/>
  <c r="AC27" i="24"/>
  <c r="AC30" i="24" s="1"/>
  <c r="AB12" i="24"/>
  <c r="AB21" i="24" s="1"/>
  <c r="AB23" i="24" s="1"/>
  <c r="AC20" i="24" s="1"/>
  <c r="AC22" i="24" s="1"/>
  <c r="E131" i="30"/>
  <c r="E15" i="26"/>
  <c r="E169" i="30"/>
  <c r="D156" i="26"/>
  <c r="D154" i="30"/>
  <c r="D156" i="30" s="1"/>
  <c r="D171" i="30" s="1"/>
  <c r="E156" i="26"/>
  <c r="E154" i="30"/>
  <c r="E156" i="30" s="1"/>
  <c r="D13" i="26"/>
  <c r="E13" i="26"/>
  <c r="G15" i="24"/>
  <c r="E14" i="26"/>
  <c r="E18" i="26"/>
  <c r="D169" i="26"/>
  <c r="E133" i="26"/>
  <c r="G11" i="24"/>
  <c r="D15" i="26"/>
  <c r="D14" i="26"/>
  <c r="D18" i="26"/>
  <c r="E168" i="26"/>
  <c r="AE42" i="24" l="1"/>
  <c r="AE43" i="24"/>
  <c r="AF41" i="24" s="1"/>
  <c r="AD27" i="24"/>
  <c r="AD30" i="24" s="1"/>
  <c r="AC31" i="24"/>
  <c r="AC12" i="24"/>
  <c r="AC21" i="24" s="1"/>
  <c r="AC23" i="24" s="1"/>
  <c r="AD20" i="24" s="1"/>
  <c r="AD22" i="24" s="1"/>
  <c r="D171" i="26"/>
  <c r="E171" i="30"/>
  <c r="H15" i="24"/>
  <c r="E169" i="26"/>
  <c r="E171" i="26" s="1"/>
  <c r="H11" i="24"/>
  <c r="AF42" i="24" l="1"/>
  <c r="AF43" i="24" s="1"/>
  <c r="AG41" i="24" s="1"/>
  <c r="AE27" i="24"/>
  <c r="AE30" i="24" s="1"/>
  <c r="AD31" i="24"/>
  <c r="AD12" i="24"/>
  <c r="AD21" i="24" s="1"/>
  <c r="AD23" i="24" s="1"/>
  <c r="AE20" i="24" s="1"/>
  <c r="AE22" i="24" s="1"/>
  <c r="I15" i="24"/>
  <c r="I11" i="24"/>
  <c r="AG42" i="24" l="1"/>
  <c r="AG43" i="24" s="1"/>
  <c r="AH41" i="24" s="1"/>
  <c r="AF27" i="24"/>
  <c r="AF30" i="24" s="1"/>
  <c r="AE31" i="24"/>
  <c r="AE12" i="24"/>
  <c r="AE21" i="24" s="1"/>
  <c r="AE23" i="24" s="1"/>
  <c r="AF20" i="24" s="1"/>
  <c r="AF22" i="24" s="1"/>
  <c r="J15" i="24"/>
  <c r="J11" i="24"/>
  <c r="AH42" i="24" l="1"/>
  <c r="AH43" i="24"/>
  <c r="AI41" i="24" s="1"/>
  <c r="AG27" i="24"/>
  <c r="AG30" i="24" s="1"/>
  <c r="AF31" i="24"/>
  <c r="AF12" i="24"/>
  <c r="AF21" i="24" s="1"/>
  <c r="AF23" i="24" s="1"/>
  <c r="AG20" i="24" s="1"/>
  <c r="AG22" i="24" s="1"/>
  <c r="K15" i="24"/>
  <c r="K11" i="24"/>
  <c r="AI42" i="24" l="1"/>
  <c r="AI43" i="24" s="1"/>
  <c r="AJ41" i="24" s="1"/>
  <c r="AH27" i="24"/>
  <c r="AH30" i="24" s="1"/>
  <c r="AG31" i="24"/>
  <c r="AG12" i="24"/>
  <c r="AG21" i="24" s="1"/>
  <c r="AG23" i="24" s="1"/>
  <c r="AH20" i="24" s="1"/>
  <c r="AH22" i="24" s="1"/>
  <c r="L15" i="24"/>
  <c r="L11" i="24"/>
  <c r="AJ43" i="24" l="1"/>
  <c r="AK41" i="24" s="1"/>
  <c r="AJ42" i="24"/>
  <c r="AI27" i="24"/>
  <c r="AI30" i="24" s="1"/>
  <c r="AH31" i="24"/>
  <c r="AH12" i="24"/>
  <c r="AH21" i="24" s="1"/>
  <c r="AH23" i="24" s="1"/>
  <c r="AI20" i="24" s="1"/>
  <c r="AI22" i="24" s="1"/>
  <c r="M15" i="24"/>
  <c r="M11" i="24"/>
  <c r="AK42" i="24" l="1"/>
  <c r="AK43" i="24" s="1"/>
  <c r="AL41" i="24" s="1"/>
  <c r="AI31" i="24"/>
  <c r="AJ27" i="24"/>
  <c r="AJ30" i="24" s="1"/>
  <c r="AI12" i="24"/>
  <c r="AI21" i="24" s="1"/>
  <c r="AI23" i="24" s="1"/>
  <c r="AJ20" i="24" s="1"/>
  <c r="AJ22" i="24" s="1"/>
  <c r="N15" i="24"/>
  <c r="N11" i="24"/>
  <c r="AL42" i="24" l="1"/>
  <c r="AL43" i="24" s="1"/>
  <c r="AM41" i="24" s="1"/>
  <c r="AJ31" i="24"/>
  <c r="AK27" i="24"/>
  <c r="AK30" i="24" s="1"/>
  <c r="AJ12" i="24"/>
  <c r="AJ21" i="24" s="1"/>
  <c r="AJ23" i="24" s="1"/>
  <c r="AK20" i="24" s="1"/>
  <c r="AK22" i="24" s="1"/>
  <c r="O15" i="24"/>
  <c r="O11" i="24"/>
  <c r="AM42" i="24" l="1"/>
  <c r="AM43" i="24"/>
  <c r="AN41" i="24" s="1"/>
  <c r="AK31" i="24"/>
  <c r="AL27" i="24"/>
  <c r="AL30" i="24" s="1"/>
  <c r="AK12" i="24"/>
  <c r="AK21" i="24" s="1"/>
  <c r="AK23" i="24" s="1"/>
  <c r="AL20" i="24" s="1"/>
  <c r="AL22" i="24" s="1"/>
  <c r="P15" i="24"/>
  <c r="P11" i="24"/>
  <c r="AN42" i="24" l="1"/>
  <c r="AN43" i="24"/>
  <c r="AO41" i="24" s="1"/>
  <c r="AM27" i="24"/>
  <c r="AM30" i="24" s="1"/>
  <c r="AL31" i="24"/>
  <c r="AL12" i="24"/>
  <c r="AL21" i="24" s="1"/>
  <c r="AL23" i="24" s="1"/>
  <c r="AM20" i="24" s="1"/>
  <c r="AM22" i="24" s="1"/>
  <c r="Q15" i="24"/>
  <c r="Q11" i="24"/>
  <c r="AO42" i="24" l="1"/>
  <c r="AO43" i="24"/>
  <c r="AP41" i="24" s="1"/>
  <c r="AN27" i="24"/>
  <c r="AN30" i="24" s="1"/>
  <c r="AM31" i="24"/>
  <c r="AM12" i="24"/>
  <c r="AM21" i="24" s="1"/>
  <c r="AM23" i="24" s="1"/>
  <c r="AN20" i="24" s="1"/>
  <c r="AN22" i="24" s="1"/>
  <c r="R15" i="24"/>
  <c r="AP42" i="24" l="1"/>
  <c r="AP43" i="24"/>
  <c r="AQ41" i="24" s="1"/>
  <c r="AO27" i="24"/>
  <c r="AO30" i="24" s="1"/>
  <c r="AN31" i="24"/>
  <c r="AN12" i="24"/>
  <c r="AN21" i="24" s="1"/>
  <c r="AN23" i="24" s="1"/>
  <c r="AO20" i="24" s="1"/>
  <c r="AO22" i="24" s="1"/>
  <c r="S15" i="24"/>
  <c r="AQ42" i="24" l="1"/>
  <c r="AQ43" i="24" s="1"/>
  <c r="AR41" i="24" s="1"/>
  <c r="AO31" i="24"/>
  <c r="AP27" i="24"/>
  <c r="AP30" i="24" s="1"/>
  <c r="AO12" i="24"/>
  <c r="AO21" i="24" s="1"/>
  <c r="AO23" i="24" s="1"/>
  <c r="AP20" i="24" s="1"/>
  <c r="AP22" i="24" s="1"/>
  <c r="T15" i="24"/>
  <c r="AR42" i="24" l="1"/>
  <c r="AR43" i="24"/>
  <c r="AS41" i="24" s="1"/>
  <c r="AQ27" i="24"/>
  <c r="AQ30" i="24" s="1"/>
  <c r="AP31" i="24"/>
  <c r="AP12" i="24"/>
  <c r="AP21" i="24" s="1"/>
  <c r="AP23" i="24" s="1"/>
  <c r="AQ20" i="24" s="1"/>
  <c r="AQ22" i="24" s="1"/>
  <c r="U15" i="24"/>
  <c r="AS42" i="24" l="1"/>
  <c r="AS43" i="24" s="1"/>
  <c r="AT41" i="24" s="1"/>
  <c r="AQ31" i="24"/>
  <c r="AR27" i="24"/>
  <c r="AR30" i="24" s="1"/>
  <c r="AQ12" i="24"/>
  <c r="AQ21" i="24" s="1"/>
  <c r="AQ23" i="24" s="1"/>
  <c r="AR20" i="24" s="1"/>
  <c r="AR22" i="24" s="1"/>
  <c r="V15" i="24"/>
  <c r="AT42" i="24" l="1"/>
  <c r="AT43" i="24" s="1"/>
  <c r="AU41" i="24" s="1"/>
  <c r="AR31" i="24"/>
  <c r="AS27" i="24"/>
  <c r="AS30" i="24" s="1"/>
  <c r="AR12" i="24"/>
  <c r="AR21" i="24" s="1"/>
  <c r="AR23" i="24" s="1"/>
  <c r="AS20" i="24" s="1"/>
  <c r="AS22" i="24" s="1"/>
  <c r="W15" i="24"/>
  <c r="AU42" i="24" l="1"/>
  <c r="AU43" i="24"/>
  <c r="AV41" i="24" s="1"/>
  <c r="AS31" i="24"/>
  <c r="AT27" i="24"/>
  <c r="AT30" i="24" s="1"/>
  <c r="AS12" i="24"/>
  <c r="AS21" i="24" s="1"/>
  <c r="AS23" i="24" s="1"/>
  <c r="AT20" i="24" s="1"/>
  <c r="AT22" i="24" s="1"/>
  <c r="X15" i="24"/>
  <c r="AV42" i="24" l="1"/>
  <c r="AV43" i="24"/>
  <c r="AW41" i="24" s="1"/>
  <c r="AU27" i="24"/>
  <c r="AU30" i="24" s="1"/>
  <c r="AT31" i="24"/>
  <c r="AT12" i="24"/>
  <c r="AT21" i="24" s="1"/>
  <c r="AT23" i="24" s="1"/>
  <c r="AU20" i="24" s="1"/>
  <c r="AU22" i="24" s="1"/>
  <c r="Y15" i="24"/>
  <c r="AW42" i="24" l="1"/>
  <c r="AW43" i="24"/>
  <c r="AX41" i="24" s="1"/>
  <c r="AV27" i="24"/>
  <c r="AV30" i="24" s="1"/>
  <c r="AU31" i="24"/>
  <c r="AU12" i="24"/>
  <c r="AU21" i="24" s="1"/>
  <c r="AU23" i="24" s="1"/>
  <c r="AV20" i="24" s="1"/>
  <c r="AV22" i="24" s="1"/>
  <c r="Z15" i="24"/>
  <c r="AX42" i="24" l="1"/>
  <c r="AX43" i="24" s="1"/>
  <c r="AY41" i="24" s="1"/>
  <c r="AW27" i="24"/>
  <c r="AW30" i="24" s="1"/>
  <c r="AV31" i="24"/>
  <c r="AV12" i="24"/>
  <c r="AV21" i="24" s="1"/>
  <c r="AV23" i="24" s="1"/>
  <c r="AW20" i="24" s="1"/>
  <c r="AW22" i="24" s="1"/>
  <c r="AA15" i="24"/>
  <c r="AY42" i="24" l="1"/>
  <c r="AY43" i="24" s="1"/>
  <c r="AZ41" i="24" s="1"/>
  <c r="AX27" i="24"/>
  <c r="AX30" i="24" s="1"/>
  <c r="AW31" i="24"/>
  <c r="AW12" i="24"/>
  <c r="AW21" i="24" s="1"/>
  <c r="AW23" i="24" s="1"/>
  <c r="AX20" i="24" s="1"/>
  <c r="AX22" i="24" s="1"/>
  <c r="AB15" i="24"/>
  <c r="AZ42" i="24" l="1"/>
  <c r="AZ43" i="24" s="1"/>
  <c r="BA41" i="24" s="1"/>
  <c r="AY27" i="24"/>
  <c r="AY30" i="24" s="1"/>
  <c r="AX31" i="24"/>
  <c r="AX12" i="24"/>
  <c r="AX21" i="24" s="1"/>
  <c r="AX23" i="24" s="1"/>
  <c r="AY20" i="24" s="1"/>
  <c r="AY22" i="24" s="1"/>
  <c r="AC15" i="24"/>
  <c r="BA42" i="24" l="1"/>
  <c r="BA43" i="24" s="1"/>
  <c r="BB41" i="24" s="1"/>
  <c r="AY31" i="24"/>
  <c r="AZ27" i="24"/>
  <c r="AZ30" i="24" s="1"/>
  <c r="AY12" i="24"/>
  <c r="AY21" i="24" s="1"/>
  <c r="AY23" i="24" s="1"/>
  <c r="AZ20" i="24" s="1"/>
  <c r="AZ22" i="24" s="1"/>
  <c r="AD15" i="24"/>
  <c r="BB42" i="24" l="1"/>
  <c r="BB43" i="24" s="1"/>
  <c r="BC41" i="24" s="1"/>
  <c r="AZ31" i="24"/>
  <c r="BA27" i="24"/>
  <c r="BA30" i="24" s="1"/>
  <c r="AZ12" i="24"/>
  <c r="AZ21" i="24" s="1"/>
  <c r="AZ23" i="24" s="1"/>
  <c r="BA20" i="24" s="1"/>
  <c r="BA22" i="24" s="1"/>
  <c r="AE15" i="24"/>
  <c r="BC42" i="24" l="1"/>
  <c r="BC43" i="24"/>
  <c r="BD41" i="24" s="1"/>
  <c r="BA31" i="24"/>
  <c r="BB27" i="24"/>
  <c r="BB30" i="24" s="1"/>
  <c r="BA12" i="24"/>
  <c r="BA21" i="24" s="1"/>
  <c r="BA23" i="24" s="1"/>
  <c r="BB20" i="24" s="1"/>
  <c r="BB22" i="24" s="1"/>
  <c r="AF15" i="24"/>
  <c r="BD42" i="24" l="1"/>
  <c r="BD43" i="24" s="1"/>
  <c r="BE41" i="24" s="1"/>
  <c r="BB31" i="24"/>
  <c r="BC27" i="24"/>
  <c r="BC30" i="24" s="1"/>
  <c r="BB12" i="24"/>
  <c r="BB21" i="24" s="1"/>
  <c r="BB23" i="24" s="1"/>
  <c r="BC20" i="24" s="1"/>
  <c r="BC22" i="24" s="1"/>
  <c r="AG15" i="24"/>
  <c r="BE42" i="24" l="1"/>
  <c r="BE43" i="24"/>
  <c r="BF41" i="24" s="1"/>
  <c r="BD27" i="24"/>
  <c r="BD30" i="24" s="1"/>
  <c r="BC31" i="24"/>
  <c r="BC12" i="24"/>
  <c r="BC21" i="24" s="1"/>
  <c r="BC23" i="24" s="1"/>
  <c r="BD20" i="24" s="1"/>
  <c r="BD22" i="24" s="1"/>
  <c r="AH15" i="24"/>
  <c r="BF42" i="24" l="1"/>
  <c r="BF43" i="24"/>
  <c r="BG41" i="24" s="1"/>
  <c r="BE27" i="24"/>
  <c r="BE30" i="24" s="1"/>
  <c r="BD31" i="24"/>
  <c r="BD12" i="24"/>
  <c r="BD21" i="24" s="1"/>
  <c r="BD23" i="24" s="1"/>
  <c r="BE20" i="24" s="1"/>
  <c r="BE22" i="24" s="1"/>
  <c r="AI15" i="24"/>
  <c r="BG42" i="24" l="1"/>
  <c r="BG43" i="24"/>
  <c r="BH41" i="24" s="1"/>
  <c r="BE31" i="24"/>
  <c r="BF27" i="24"/>
  <c r="BF30" i="24" s="1"/>
  <c r="BE12" i="24"/>
  <c r="BE21" i="24" s="1"/>
  <c r="BE23" i="24" s="1"/>
  <c r="BF20" i="24" s="1"/>
  <c r="BF22" i="24" s="1"/>
  <c r="AJ15" i="24"/>
  <c r="BH42" i="24" l="1"/>
  <c r="BH43" i="24"/>
  <c r="BI41" i="24" s="1"/>
  <c r="BG27" i="24"/>
  <c r="BG30" i="24" s="1"/>
  <c r="BF31" i="24"/>
  <c r="BF12" i="24"/>
  <c r="BF21" i="24" s="1"/>
  <c r="BF23" i="24" s="1"/>
  <c r="BG20" i="24" s="1"/>
  <c r="BG22" i="24" s="1"/>
  <c r="AK15" i="24"/>
  <c r="BI42" i="24" l="1"/>
  <c r="BI43" i="24" s="1"/>
  <c r="BJ41" i="24" s="1"/>
  <c r="BG31" i="24"/>
  <c r="BH27" i="24"/>
  <c r="BH30" i="24" s="1"/>
  <c r="BG12" i="24"/>
  <c r="BG21" i="24" s="1"/>
  <c r="BG23" i="24" s="1"/>
  <c r="BH20" i="24" s="1"/>
  <c r="BH22" i="24" s="1"/>
  <c r="AL15" i="24"/>
  <c r="BJ42" i="24" l="1"/>
  <c r="BJ43" i="24" s="1"/>
  <c r="BK41" i="24" s="1"/>
  <c r="BH31" i="24"/>
  <c r="BI27" i="24"/>
  <c r="BI30" i="24" s="1"/>
  <c r="BH12" i="24"/>
  <c r="BH21" i="24" s="1"/>
  <c r="BH23" i="24" s="1"/>
  <c r="BI20" i="24" s="1"/>
  <c r="BI22" i="24" s="1"/>
  <c r="AM15" i="24"/>
  <c r="BK42" i="24" l="1"/>
  <c r="BK43" i="24" s="1"/>
  <c r="BL41" i="24" s="1"/>
  <c r="BI31" i="24"/>
  <c r="BJ27" i="24"/>
  <c r="BJ30" i="24" s="1"/>
  <c r="BI12" i="24"/>
  <c r="BI21" i="24" s="1"/>
  <c r="BI23" i="24" s="1"/>
  <c r="BJ20" i="24" s="1"/>
  <c r="BJ22" i="24" s="1"/>
  <c r="AN15" i="24"/>
  <c r="BL42" i="24" l="1"/>
  <c r="BL43" i="24"/>
  <c r="BM41" i="24" s="1"/>
  <c r="BK27" i="24"/>
  <c r="BK30" i="24" s="1"/>
  <c r="BJ31" i="24"/>
  <c r="BJ12" i="24"/>
  <c r="BJ21" i="24" s="1"/>
  <c r="BJ23" i="24" s="1"/>
  <c r="BK20" i="24" s="1"/>
  <c r="BK22" i="24" s="1"/>
  <c r="AO15" i="24"/>
  <c r="BM42" i="24" l="1"/>
  <c r="BM43" i="24"/>
  <c r="BL27" i="24"/>
  <c r="BL30" i="24" s="1"/>
  <c r="BK31" i="24"/>
  <c r="BK12" i="24"/>
  <c r="BK21" i="24" s="1"/>
  <c r="BK23" i="24" s="1"/>
  <c r="BL20" i="24" s="1"/>
  <c r="BL22" i="24" s="1"/>
  <c r="AP15" i="24"/>
  <c r="BM27" i="24" l="1"/>
  <c r="BM30" i="24" s="1"/>
  <c r="BM31" i="24" s="1"/>
  <c r="BL31" i="24"/>
  <c r="BL12" i="24"/>
  <c r="BL21" i="24" s="1"/>
  <c r="BL23" i="24" s="1"/>
  <c r="BM20" i="24" s="1"/>
  <c r="BM22" i="24" s="1"/>
  <c r="AQ15" i="24"/>
  <c r="BM12" i="24" l="1"/>
  <c r="BM21" i="24" s="1"/>
  <c r="BM23" i="24" s="1"/>
  <c r="AR15" i="24"/>
  <c r="AS15" i="24" l="1"/>
  <c r="AT15" i="24" l="1"/>
  <c r="A1" i="3"/>
  <c r="A7" i="2"/>
  <c r="AU15" i="24" l="1"/>
  <c r="AV15" i="24" l="1"/>
  <c r="AW15" i="24" l="1"/>
  <c r="AX15" i="24" l="1"/>
  <c r="AY15" i="24" l="1"/>
  <c r="AZ15" i="24" l="1"/>
  <c r="BA15" i="24" l="1"/>
  <c r="BB15" i="24" l="1"/>
  <c r="BC15" i="24" l="1"/>
  <c r="BD15" i="24" l="1"/>
  <c r="BE15" i="24" l="1"/>
  <c r="BF15" i="24" l="1"/>
  <c r="BG15" i="24" l="1"/>
  <c r="BH15" i="24" l="1"/>
  <c r="BI15" i="24" l="1"/>
  <c r="BJ15" i="24" l="1"/>
  <c r="BK15" i="24" l="1"/>
  <c r="BL15" i="24" l="1"/>
  <c r="BM15" i="24" l="1"/>
  <c r="C54" i="26" l="1"/>
  <c r="D8" i="26"/>
  <c r="D8" i="30" s="1"/>
  <c r="C8" i="26" l="1"/>
  <c r="C8" i="30" s="1"/>
  <c r="E8" i="26" l="1"/>
  <c r="E8" i="30" s="1"/>
  <c r="E54" i="30"/>
</calcChain>
</file>

<file path=xl/sharedStrings.xml><?xml version="1.0" encoding="utf-8"?>
<sst xmlns="http://schemas.openxmlformats.org/spreadsheetml/2006/main" count="1065" uniqueCount="416">
  <si>
    <t>Case Study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</si>
  <si>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</si>
  <si>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</si>
  <si>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</si>
  <si>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</si>
  <si>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</si>
  <si>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</si>
  <si>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Financial statement analysis</t>
  </si>
  <si>
    <t>Company name</t>
  </si>
  <si>
    <t>Modeling</t>
  </si>
  <si>
    <t>Date</t>
  </si>
  <si>
    <t>Valuation</t>
  </si>
  <si>
    <t>Currency</t>
  </si>
  <si>
    <t>M&amp;A</t>
  </si>
  <si>
    <t>Units</t>
  </si>
  <si>
    <t>LBO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</si>
  <si>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</si>
  <si>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</si>
  <si>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</si>
  <si>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</si>
  <si>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</si>
  <si>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</si>
  <si>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</si>
  <si>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</si>
  <si>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</si>
  <si>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Gross profit</t>
  </si>
  <si>
    <t>Reported operating profit</t>
  </si>
  <si>
    <t>Non-recurring items:</t>
  </si>
  <si>
    <t>Other items</t>
  </si>
  <si>
    <t>EBIT</t>
  </si>
  <si>
    <t>Depreciation and amortization</t>
  </si>
  <si>
    <t>EBITDA</t>
  </si>
  <si>
    <t>Interest expense</t>
  </si>
  <si>
    <t>Profit before tax</t>
  </si>
  <si>
    <t>Tax expense</t>
  </si>
  <si>
    <t>Effective tax rate (ETR) as reported</t>
  </si>
  <si>
    <t>Statutory rate</t>
  </si>
  <si>
    <t>Other statutory rates</t>
  </si>
  <si>
    <t>Marginal tax rate (MTR)</t>
  </si>
  <si>
    <t>Balance sheet</t>
  </si>
  <si>
    <t>Current assets</t>
  </si>
  <si>
    <t>Current liabilities</t>
  </si>
  <si>
    <t>Working capital</t>
  </si>
  <si>
    <t>Operating assets</t>
  </si>
  <si>
    <t>Accounts receivable</t>
  </si>
  <si>
    <t>Inventories</t>
  </si>
  <si>
    <t>Prepaid expenses</t>
  </si>
  <si>
    <t>Other current assets</t>
  </si>
  <si>
    <t>Operating current assets</t>
  </si>
  <si>
    <t>Operating liabilities</t>
  </si>
  <si>
    <t>Accounts payable</t>
  </si>
  <si>
    <t>Taxes payable</t>
  </si>
  <si>
    <t>Other current liabilities</t>
  </si>
  <si>
    <t>Accrued liabilities</t>
  </si>
  <si>
    <t>Operating current liabilities</t>
  </si>
  <si>
    <t>Operating working capital</t>
  </si>
  <si>
    <t>PP&amp;E</t>
  </si>
  <si>
    <t>Intangibles excluding goodwill</t>
  </si>
  <si>
    <t>Goodwill</t>
  </si>
  <si>
    <t>Capital expenditure</t>
  </si>
  <si>
    <t>Debt</t>
  </si>
  <si>
    <t>Short term debt</t>
  </si>
  <si>
    <t>Current maturities of long term debt</t>
  </si>
  <si>
    <t>Long term debt</t>
  </si>
  <si>
    <t>Short term other financial liabilities</t>
  </si>
  <si>
    <t>Long term other financial liabilities</t>
  </si>
  <si>
    <t>Cash and cash equivalents</t>
  </si>
  <si>
    <t>Short term invt / marketable securities</t>
  </si>
  <si>
    <t>Total cash and financial assets</t>
  </si>
  <si>
    <t>Net debt</t>
  </si>
  <si>
    <t>Profitability ratios</t>
  </si>
  <si>
    <t>Revenue growth</t>
  </si>
  <si>
    <t>Gross margin</t>
  </si>
  <si>
    <t>EBIT margin</t>
  </si>
  <si>
    <t>EBITDA margin</t>
  </si>
  <si>
    <t>Net operational profit after tax (NOPAT)</t>
  </si>
  <si>
    <t>Invested capital</t>
  </si>
  <si>
    <t>Asset efficiency</t>
  </si>
  <si>
    <t>OWC % sales</t>
  </si>
  <si>
    <t>PP&amp;E % sales</t>
  </si>
  <si>
    <t>Capex % sales</t>
  </si>
  <si>
    <t>Leverage</t>
  </si>
  <si>
    <t>Debt/equity</t>
  </si>
  <si>
    <t>Debt/debt plus equity</t>
  </si>
  <si>
    <t>Net debt/equity</t>
  </si>
  <si>
    <t>Net debt/net debt plus equity</t>
  </si>
  <si>
    <t>Net debt/EBITDA</t>
  </si>
  <si>
    <t>EBITDA /interest expense</t>
  </si>
  <si>
    <t>End</t>
  </si>
  <si>
    <t>Return on invested capital</t>
  </si>
  <si>
    <t>Total</t>
  </si>
  <si>
    <t>Annual</t>
  </si>
  <si>
    <t>Revenue</t>
  </si>
  <si>
    <t>Assumptions</t>
  </si>
  <si>
    <t>Interest rate on cash</t>
  </si>
  <si>
    <t>Effective tax rate</t>
  </si>
  <si>
    <t>Calculations</t>
  </si>
  <si>
    <t>Beginning</t>
  </si>
  <si>
    <t>Depreciation</t>
  </si>
  <si>
    <t>Ending</t>
  </si>
  <si>
    <t>Net income</t>
  </si>
  <si>
    <t>Dividends</t>
  </si>
  <si>
    <t>Interest income</t>
  </si>
  <si>
    <t>Total assets</t>
  </si>
  <si>
    <t>Total liabilities</t>
  </si>
  <si>
    <t>Total liabilities and equity</t>
  </si>
  <si>
    <t>Cash flow from investing activities</t>
  </si>
  <si>
    <t>Cash flow from financing activities</t>
  </si>
  <si>
    <t>Beginning cash</t>
  </si>
  <si>
    <t>Net cash flow</t>
  </si>
  <si>
    <t>Ending cash</t>
  </si>
  <si>
    <t>Cash available for debt repayment</t>
  </si>
  <si>
    <t>Year</t>
  </si>
  <si>
    <t>Change in other current assets</t>
  </si>
  <si>
    <t>Capex/(depreciation &amp; amortization)</t>
  </si>
  <si>
    <t>Tax receivable</t>
  </si>
  <si>
    <t>Shareholders equity (excluding NCI)</t>
  </si>
  <si>
    <t>Lease adjusted return on invested capital</t>
  </si>
  <si>
    <t>Lease adjusted net operational profit after tax (NOPAT)</t>
  </si>
  <si>
    <t>Lease adjusted net debt</t>
  </si>
  <si>
    <t>EBITDAR</t>
  </si>
  <si>
    <t>EBITDAR margin</t>
  </si>
  <si>
    <t>Lease adjusted net debt/EBITDAR</t>
  </si>
  <si>
    <t>Lease adjusted invested capital</t>
  </si>
  <si>
    <t>Lease adjustments to US company figures for comparability with IFRS</t>
  </si>
  <si>
    <t>Lease adjusted ratios</t>
  </si>
  <si>
    <t>Lease interest % lease rental expense</t>
  </si>
  <si>
    <t>Reported net income attributable to shareholders</t>
  </si>
  <si>
    <t>Skillcast</t>
  </si>
  <si>
    <t>GBP</t>
  </si>
  <si>
    <t>Thousands</t>
  </si>
  <si>
    <t>Revenue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</si>
  <si>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</si>
  <si>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</si>
  <si>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</si>
  <si>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</si>
  <si>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</si>
  <si>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</si>
  <si>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</si>
  <si>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</si>
  <si>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</si>
  <si>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</si>
  <si>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</si>
  <si>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</si>
  <si>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Periodic price</t>
  </si>
  <si>
    <t>Price growth</t>
  </si>
  <si>
    <t>Average price</t>
  </si>
  <si>
    <t>Customer growth</t>
  </si>
  <si>
    <t>Customer growth, % of beginning customers</t>
  </si>
  <si>
    <t>New customers</t>
  </si>
  <si>
    <t>Churn</t>
  </si>
  <si>
    <t>Periodic churn % of beginning customers</t>
  </si>
  <si>
    <t>Annualized churn</t>
  </si>
  <si>
    <t>Customer numbers</t>
  </si>
  <si>
    <t>Add new</t>
  </si>
  <si>
    <t>Subtract churn (lost)</t>
  </si>
  <si>
    <t>Growth</t>
  </si>
  <si>
    <t>Monthly recurring revenue (MRR)</t>
  </si>
  <si>
    <t>Add new MRR</t>
  </si>
  <si>
    <t>Subtract lost MRR</t>
  </si>
  <si>
    <t>Ending gross MRR</t>
  </si>
  <si>
    <t>MRR growth rate</t>
  </si>
  <si>
    <t>Product 2 - Professional services</t>
  </si>
  <si>
    <t>% price increase / (decrease) for subscriptions</t>
  </si>
  <si>
    <t xml:space="preserve">New customer growth rate </t>
  </si>
  <si>
    <t>Customers</t>
  </si>
  <si>
    <t>Combined revenue</t>
  </si>
  <si>
    <t>Product 2 - Professional services revenue</t>
  </si>
  <si>
    <t>Expense Breakdown</t>
  </si>
  <si>
    <t>Assumptions - employees</t>
  </si>
  <si>
    <t>Employee increase / (decrease)</t>
  </si>
  <si>
    <t>Customer support</t>
  </si>
  <si>
    <t>Sales and marketing</t>
  </si>
  <si>
    <t>Research and development</t>
  </si>
  <si>
    <t>General and admin</t>
  </si>
  <si>
    <t>Number of employees</t>
  </si>
  <si>
    <t>Salary per employee, periodic</t>
  </si>
  <si>
    <t>Inflation</t>
  </si>
  <si>
    <t>Salary cost per department type</t>
  </si>
  <si>
    <t>Assumptions - other</t>
  </si>
  <si>
    <t>Hosting &amp; bandwidth fee (fixed fee)</t>
  </si>
  <si>
    <t>Adwords (as % of gross MRR)</t>
  </si>
  <si>
    <t>Social/display ads (as % of gross MRR)</t>
  </si>
  <si>
    <t>Marketing contractors (fixed cost)</t>
  </si>
  <si>
    <t>Technical contractors (fixed cost)</t>
  </si>
  <si>
    <t>Travel for sales team (fixed cost)</t>
  </si>
  <si>
    <t>Other G&amp;A - rent, utilities, insurance (fixed cost)</t>
  </si>
  <si>
    <t>Cost of Sales</t>
  </si>
  <si>
    <t>Personnel - customer support</t>
  </si>
  <si>
    <t>Payment processing fees</t>
  </si>
  <si>
    <t xml:space="preserve">Hosting &amp; bandwidth </t>
  </si>
  <si>
    <t>Sales &amp; Marketing</t>
  </si>
  <si>
    <t>Personnel</t>
  </si>
  <si>
    <t>Adwords</t>
  </si>
  <si>
    <t>Social/display ads</t>
  </si>
  <si>
    <t>Marketing contractors (writer, SEO agency etc.)</t>
  </si>
  <si>
    <t>Travel for sales team (fixed cost/month)</t>
  </si>
  <si>
    <t>Technical contractors (designers, developers etc.)</t>
  </si>
  <si>
    <t>General &amp; Administrative</t>
  </si>
  <si>
    <t>Other G&amp;A</t>
  </si>
  <si>
    <t>Metrics</t>
  </si>
  <si>
    <t>As % of revenues - sales and marketing</t>
  </si>
  <si>
    <t>As % of revenues - general and administrative</t>
  </si>
  <si>
    <t>Three Statement Model</t>
  </si>
  <si>
    <t>2019</t>
  </si>
  <si>
    <t>2020</t>
  </si>
  <si>
    <t>2021</t>
  </si>
  <si>
    <t>Non recurring items</t>
  </si>
  <si>
    <t>Other income</t>
  </si>
  <si>
    <t>Dividend payout</t>
  </si>
  <si>
    <t>Days in period</t>
  </si>
  <si>
    <t>Other current assets % of revenue</t>
  </si>
  <si>
    <t>Capital expenditure % of revenue</t>
  </si>
  <si>
    <t>Depreciation % of beginning PP&amp;E</t>
  </si>
  <si>
    <t>Share capital issuance / (repurchase)</t>
  </si>
  <si>
    <t>Interest rate on short term debt</t>
  </si>
  <si>
    <t>Interest rate on long term debt</t>
  </si>
  <si>
    <t>Long term debt issuance / (repayment)</t>
  </si>
  <si>
    <t>Income Statement</t>
  </si>
  <si>
    <t>Total revenue</t>
  </si>
  <si>
    <t>Cost of sales, including customer support costs</t>
  </si>
  <si>
    <t>Beginning PP&amp;E</t>
  </si>
  <si>
    <t>Ending PP&amp;E</t>
  </si>
  <si>
    <t>Beginning retained earnings</t>
  </si>
  <si>
    <t>Ending retained earnings</t>
  </si>
  <si>
    <t>Balance Sheet</t>
  </si>
  <si>
    <t>Trade receivables</t>
  </si>
  <si>
    <t>Property, plant and equipment</t>
  </si>
  <si>
    <t>Trade payables</t>
  </si>
  <si>
    <t>Income tax payable</t>
  </si>
  <si>
    <t>Share capital</t>
  </si>
  <si>
    <t>Retained earnings</t>
  </si>
  <si>
    <t>Total equity</t>
  </si>
  <si>
    <t>Balance check</t>
  </si>
  <si>
    <t>Cash Flow Statement</t>
  </si>
  <si>
    <t>Change in trade payable</t>
  </si>
  <si>
    <t>Change in income tax payable</t>
  </si>
  <si>
    <t>Cash flow from operating activities</t>
  </si>
  <si>
    <t>Short term debt issuance / (repayment)</t>
  </si>
  <si>
    <t>Dividends paid</t>
  </si>
  <si>
    <t>Debt and Interest</t>
  </si>
  <si>
    <t>Beginning long term debt</t>
  </si>
  <si>
    <t>Issuance / (repayment)</t>
  </si>
  <si>
    <t>Ending long term debt</t>
  </si>
  <si>
    <t>Cash available for short term debt</t>
  </si>
  <si>
    <t>Beginning short term debt</t>
  </si>
  <si>
    <t>Ending short term debt</t>
  </si>
  <si>
    <t>Interest expense on short term debt</t>
  </si>
  <si>
    <t>Financial performance metrics</t>
  </si>
  <si>
    <t>Gross MRR growth</t>
  </si>
  <si>
    <t>Dashboard - Key Metrics</t>
  </si>
  <si>
    <t>Periodic customers lost</t>
  </si>
  <si>
    <t>Periodic churn</t>
  </si>
  <si>
    <t>Annual churn</t>
  </si>
  <si>
    <t>Gross revenues per month</t>
  </si>
  <si>
    <t>Average revenues per customer</t>
  </si>
  <si>
    <t>Sales and marketing costs per customer</t>
  </si>
  <si>
    <t>Average contribution per customer</t>
  </si>
  <si>
    <t>Average lifespan of customer (months)</t>
  </si>
  <si>
    <t>Lifetime value of customer</t>
  </si>
  <si>
    <t>Total costs to acquire new customers</t>
  </si>
  <si>
    <t>Number of new customers</t>
  </si>
  <si>
    <t>Total costs to acquire new customers, per customer</t>
  </si>
  <si>
    <t>New customers paid</t>
  </si>
  <si>
    <t>New customers unpaid</t>
  </si>
  <si>
    <t>Total paid sales and marketing costs</t>
  </si>
  <si>
    <t>Paid CAC</t>
  </si>
  <si>
    <t>Total other sales and marketing costs</t>
  </si>
  <si>
    <t>Unpaid CAC</t>
  </si>
  <si>
    <t>Ratios</t>
  </si>
  <si>
    <t>LTV / CAC (blended)</t>
  </si>
  <si>
    <t>LTV / CAC (paid)</t>
  </si>
  <si>
    <t>LTV / CAC (unpaid)</t>
  </si>
  <si>
    <t>Monthly recurring revenue</t>
  </si>
  <si>
    <t>MoM growth rate</t>
  </si>
  <si>
    <t>Year end</t>
  </si>
  <si>
    <t>All figures in thousands, except EPS</t>
  </si>
  <si>
    <t>Nonrecurring expenditure</t>
  </si>
  <si>
    <t>Share based payments</t>
  </si>
  <si>
    <t>Beginning tax payable</t>
  </si>
  <si>
    <t>Tax paid</t>
  </si>
  <si>
    <t>Ending tax payable</t>
  </si>
  <si>
    <t>Tax paid as  % of tax expense</t>
  </si>
  <si>
    <t>£'000</t>
  </si>
  <si>
    <t>Acquisition related costs</t>
  </si>
  <si>
    <t>Asset impairment</t>
  </si>
  <si>
    <t>FX re business acquisition</t>
  </si>
  <si>
    <t>Other items - gain on sale</t>
  </si>
  <si>
    <t>Other items - restructuring &amp; impairment</t>
  </si>
  <si>
    <t>Other items - provisions</t>
  </si>
  <si>
    <t>Right-of-use Assets</t>
  </si>
  <si>
    <t>Lease liabilities - current</t>
  </si>
  <si>
    <t>Lease liabilities - Long-term</t>
  </si>
  <si>
    <t>Revenue ratios</t>
  </si>
  <si>
    <t>Annual recurring revenue (ARR)</t>
  </si>
  <si>
    <t>ARR % of sales</t>
  </si>
  <si>
    <t>Deferred revenue current</t>
  </si>
  <si>
    <t>Deferred revenue non-current</t>
  </si>
  <si>
    <t>Total deferred revenue % of sales</t>
  </si>
  <si>
    <t>Op lease rental expense</t>
  </si>
  <si>
    <t>Op lease liabilities</t>
  </si>
  <si>
    <t>Interest expense on long term debt</t>
  </si>
  <si>
    <t>All figures in thousands of GBP</t>
  </si>
  <si>
    <t>Product 1a - Subscriptions</t>
  </si>
  <si>
    <t>Months per year</t>
  </si>
  <si>
    <t>Revenue recognised</t>
  </si>
  <si>
    <t>Product 1a - Subscriptions gross MRR</t>
  </si>
  <si>
    <t>Product 1b - Subscriptions prepaid revenue</t>
  </si>
  <si>
    <t>Churn - Subscription Product 1a</t>
  </si>
  <si>
    <t>Lifetime Value (LTV) - Subscription Product 1a</t>
  </si>
  <si>
    <t>Beginning deferred revenue</t>
  </si>
  <si>
    <t>Prepayment</t>
  </si>
  <si>
    <t>Ending deferred revenue</t>
  </si>
  <si>
    <t>Change in other current liabilities</t>
  </si>
  <si>
    <t>Other current liabilities % of revenue</t>
  </si>
  <si>
    <t>Other current liabilties / deferred revenue</t>
  </si>
  <si>
    <t>Change in deferred revenue</t>
  </si>
  <si>
    <t>Deferred revenue</t>
  </si>
  <si>
    <t>Customer Acquisition Cost (CAC) - Subscription Product 1a</t>
  </si>
  <si>
    <t>Recurring Revenue - Subscription Product 1a</t>
  </si>
  <si>
    <t xml:space="preserve">Beginning </t>
  </si>
  <si>
    <t>R&amp;D amortization</t>
  </si>
  <si>
    <t>Beginning capitalized R&amp;D</t>
  </si>
  <si>
    <t>Amortization</t>
  </si>
  <si>
    <t>R&amp;D costs</t>
  </si>
  <si>
    <t>Ending capitalized R&amp;D</t>
  </si>
  <si>
    <t>Amortization periods</t>
  </si>
  <si>
    <t>Total R&amp;D amortization</t>
  </si>
  <si>
    <t>Total revenue recognised</t>
  </si>
  <si>
    <t>Monthly price</t>
  </si>
  <si>
    <t>Annual price</t>
  </si>
  <si>
    <t>Product 1b - Subscriptions prepaid 12 months</t>
  </si>
  <si>
    <t>Prepayment cash flow received Y1</t>
  </si>
  <si>
    <t>Prepayment cash flow received Y2</t>
  </si>
  <si>
    <t>Prepayment cash flow received Y3</t>
  </si>
  <si>
    <t>Prepayment cash flow received Y4</t>
  </si>
  <si>
    <t>Prepayment cash flow received Y5</t>
  </si>
  <si>
    <t>Renewal rate Y1</t>
  </si>
  <si>
    <t>Total prepayment</t>
  </si>
  <si>
    <t>Revenue recognized waterfall</t>
  </si>
  <si>
    <t>R&amp;D amortization period (months)</t>
  </si>
  <si>
    <t>Capitalized R&amp;D</t>
  </si>
  <si>
    <t>Capital expenditure on PP&amp;E</t>
  </si>
  <si>
    <t>R&amp;D purchases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</si>
  <si>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</si>
  <si>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</si>
  <si>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</si>
  <si>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</si>
  <si>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</si>
  <si>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</si>
  <si>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</si>
  <si>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</si>
  <si>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</si>
  <si>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</si>
  <si>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</si>
  <si>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</si>
  <si>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</si>
  <si>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</si>
  <si>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</si>
  <si>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</si>
  <si>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</si>
  <si>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</si>
  <si>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</si>
  <si>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</si>
  <si>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</si>
  <si>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</si>
  <si>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</si>
  <si>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</si>
  <si>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</si>
  <si>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</si>
  <si>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</si>
  <si>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</si>
  <si>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</si>
  <si>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</si>
  <si>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</si>
  <si>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</si>
  <si>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</si>
  <si>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</si>
  <si>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</si>
  <si>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</si>
  <si>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</si>
  <si>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</si>
  <si>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</si>
  <si>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</si>
  <si>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</si>
  <si>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</si>
  <si>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</si>
  <si>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</si>
  <si>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</si>
  <si>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</si>
  <si>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</si>
  <si>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</si>
  <si>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Trade receivable days (using Products 1a and 2)</t>
  </si>
  <si>
    <t>Annual multiplier</t>
  </si>
  <si>
    <t>Average monthly subscription price</t>
  </si>
  <si>
    <t>Customers at end of period</t>
  </si>
  <si>
    <t>Sales and marketing costs</t>
  </si>
  <si>
    <t>Change in trade receivables</t>
  </si>
  <si>
    <t>R&amp;D costs to be capitalized</t>
  </si>
  <si>
    <t>Payment processing fee (as % of Product 1a revenue)</t>
  </si>
  <si>
    <t>R&amp;D % to be expensed</t>
  </si>
  <si>
    <t>R&amp;D % to be capitalized</t>
  </si>
  <si>
    <t>Research &amp; Development</t>
  </si>
  <si>
    <t>Total costs</t>
  </si>
  <si>
    <t>R&amp;D costs to be expensed</t>
  </si>
  <si>
    <t>R&amp;D costs expensed</t>
  </si>
  <si>
    <t>General and administrative</t>
  </si>
  <si>
    <t>Payable days (using sales, marketing, R&amp;D, general and admin)</t>
  </si>
  <si>
    <t>Sales and marketing as % of revenues</t>
  </si>
  <si>
    <t>2022</t>
  </si>
  <si>
    <t>2023</t>
  </si>
  <si>
    <t>2024</t>
  </si>
  <si>
    <t>2025</t>
  </si>
  <si>
    <t>2026</t>
  </si>
  <si>
    <t>NB: Column F formulas cannot be copied to the right</t>
  </si>
  <si>
    <t>SaaS Case in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</si>
</sst>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\ \x_);\(#,##0.0\ \x\)"/>
    <numFmt numFmtId="169" formatCode="dd\-mmm\-yy_)"/>
    <numFmt numFmtId="170" formatCode="#,##0.00_);\(#,##0.00\);0.00_);@_)"/>
    <numFmt numFmtId="171" formatCode="0.00%_);\(0.00%\)"/>
    <numFmt numFmtId="172" formatCode="0.000%_);\(0.000%\)"/>
    <numFmt numFmtId="173" formatCode="[$-409]d\-mmm\-yy;@"/>
    <numFmt numFmtId="174" formatCode="#,##0.0\ \x_);\(#,##0.0\ \x\);"/>
    <numFmt numFmtId="175" formatCode="[$-409]mmm\-yy;@"/>
    <numFmt numFmtId="176" formatCode="0.0%"/>
  </numFmts>
  <fonts count="53" x14ac:knownFonts="1"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0"/>
      <name val="Calibri"/>
      <family val="2"/>
    </font>
    <font>
      <sz val="11"/>
      <name val="Arial"/>
      <family val="2"/>
    </font>
    <font>
      <sz val="18"/>
      <color theme="0"/>
      <name val="Calibri"/>
      <family val="2"/>
    </font>
    <font>
      <sz val="11"/>
      <color rgb="FF6E6E6E"/>
      <name val="Calibri"/>
      <family val="2"/>
    </font>
    <font>
      <b/>
      <sz val="12"/>
      <color rgb="FF163260"/>
      <name val="Calibri"/>
      <family val="2"/>
    </font>
    <font>
      <sz val="10"/>
      <color rgb="FF085393"/>
      <name val="Calibri"/>
      <family val="2"/>
    </font>
    <font>
      <sz val="11"/>
      <color rgb="FF085393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4"/>
      <color theme="0"/>
      <name val="Calibri"/>
      <family val="2"/>
    </font>
    <font>
      <u/>
      <sz val="14"/>
      <color rgb="FF085393"/>
      <name val="Calibri"/>
      <family val="2"/>
    </font>
    <font>
      <sz val="11"/>
      <color rgb="FF0000FF"/>
      <name val="Calibri"/>
      <family val="2"/>
    </font>
    <font>
      <sz val="11"/>
      <color theme="0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20"/>
      <color rgb="FF9C0006"/>
      <name val="Calibri"/>
      <family val="2"/>
      <scheme val="minor"/>
    </font>
    <font>
      <sz val="20"/>
      <color rgb="FF9C57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b/>
      <sz val="20"/>
      <color rgb="FFFA7D00"/>
      <name val="Calibri"/>
      <family val="2"/>
      <scheme val="minor"/>
    </font>
    <font>
      <sz val="20"/>
      <color rgb="FFFA7D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FF0000"/>
      <name val="Calibri"/>
      <family val="2"/>
      <scheme val="minor"/>
    </font>
    <font>
      <i/>
      <sz val="20"/>
      <color rgb="FF7F7F7F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0"/>
      <name val="Calibri"/>
      <family val="2"/>
      <scheme val="major"/>
    </font>
    <font>
      <sz val="11"/>
      <color rgb="FF085393"/>
      <name val="Calibri"/>
      <family val="2"/>
      <scheme val="minor"/>
    </font>
    <font>
      <sz val="14"/>
      <color theme="0"/>
      <name val="Calibri"/>
      <family val="2"/>
      <scheme val="major"/>
    </font>
    <font>
      <sz val="16"/>
      <color theme="0"/>
      <name val="Calibri"/>
      <family val="2"/>
      <scheme val="major"/>
    </font>
    <font>
      <b/>
      <sz val="12"/>
      <color rgb="FF16326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163260"/>
      <name val="Calibri"/>
      <family val="2"/>
      <scheme val="minor"/>
    </font>
    <font>
      <b/>
      <sz val="11"/>
      <color rgb="FF00CCFF"/>
      <name val="Calibri"/>
      <family val="2"/>
    </font>
    <font>
      <sz val="9"/>
      <color rgb="FF085393"/>
      <name val="Calibri"/>
      <family val="2"/>
      <scheme val="minor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D8D8D8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164" fontId="0" fillId="0" borderId="10"/>
    <xf numFmtId="164" fontId="33" fillId="0" borderId="10" applyNumberFormat="0" applyFill="0" applyBorder="0" applyAlignment="0" applyProtection="0"/>
    <xf numFmtId="164" fontId="32" fillId="0" borderId="10" applyNumberFormat="0" applyFill="0" applyBorder="0" applyAlignment="0" applyProtection="0"/>
    <xf numFmtId="167" fontId="30" fillId="18" borderId="10" applyFon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174" fontId="17" fillId="20" borderId="12" applyNumberFormat="0">
      <protection locked="0"/>
    </xf>
    <xf numFmtId="0" fontId="22" fillId="10" borderId="14" applyNumberFormat="0" applyAlignment="0" applyProtection="0"/>
    <xf numFmtId="0" fontId="23" fillId="10" borderId="13" applyNumberFormat="0" applyAlignment="0" applyProtection="0"/>
    <xf numFmtId="0" fontId="24" fillId="0" borderId="15" applyNumberFormat="0" applyFill="0" applyAlignment="0" applyProtection="0"/>
    <xf numFmtId="0" fontId="25" fillId="11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10" applyNumberFormat="0" applyFont="0" applyAlignment="0" applyProtection="0">
      <alignment vertical="top"/>
    </xf>
    <xf numFmtId="165" fontId="29" fillId="18" borderId="10" applyNumberFormat="0" applyBorder="0" applyProtection="0">
      <alignment horizontal="center"/>
    </xf>
    <xf numFmtId="169" fontId="30" fillId="0" borderId="10" applyFont="0" applyFill="0" applyBorder="0" applyAlignment="0" applyProtection="0"/>
    <xf numFmtId="173" fontId="31" fillId="19" borderId="10">
      <alignment horizontal="center"/>
    </xf>
    <xf numFmtId="165" fontId="17" fillId="18" borderId="10" applyNumberFormat="0" applyFill="0" applyBorder="0" applyAlignment="0" applyProtection="0"/>
    <xf numFmtId="165" fontId="29" fillId="19" borderId="10">
      <alignment horizontal="center"/>
    </xf>
    <xf numFmtId="168" fontId="18" fillId="0" borderId="10" applyFont="0" applyFill="0" applyBorder="0" applyAlignment="0" applyProtection="0"/>
    <xf numFmtId="0" fontId="34" fillId="18" borderId="10" applyNumberFormat="0">
      <alignment horizontal="left"/>
    </xf>
    <xf numFmtId="165" fontId="35" fillId="0" borderId="10">
      <alignment vertical="top"/>
    </xf>
    <xf numFmtId="0" fontId="36" fillId="19" borderId="10" applyNumberFormat="0" applyAlignment="0">
      <alignment horizontal="left"/>
    </xf>
    <xf numFmtId="0" fontId="37" fillId="19" borderId="10" applyNumberFormat="0" applyAlignment="0">
      <alignment horizontal="left"/>
    </xf>
    <xf numFmtId="0" fontId="38" fillId="0" borderId="10" applyNumberFormat="0" applyFill="0" applyBorder="0">
      <alignment horizontal="left" vertical="center"/>
    </xf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6" fillId="0" borderId="10">
      <alignment horizontal="left" vertical="center"/>
    </xf>
    <xf numFmtId="0" fontId="50" fillId="40" borderId="10">
      <alignment horizontal="left" vertical="center"/>
    </xf>
    <xf numFmtId="0" fontId="46" fillId="0" borderId="10">
      <alignment horizontal="left" vertical="center"/>
    </xf>
    <xf numFmtId="165" fontId="51" fillId="0" borderId="10" applyNumberFormat="0" applyFill="0" applyBorder="0" applyAlignment="0">
      <alignment vertical="top"/>
    </xf>
  </cellStyleXfs>
  <cellXfs count="106">
    <xf numFmtId="164" fontId="0" fillId="0" borderId="10" xfId="0"/>
    <xf numFmtId="173" fontId="31" fillId="19" borderId="10" xfId="22">
      <alignment horizontal="center"/>
    </xf>
    <xf numFmtId="0" fontId="3" fillId="0" borderId="10" xfId="0" applyNumberFormat="1" applyFont="1"/>
    <xf numFmtId="164" fontId="6" fillId="0" borderId="10" xfId="0" applyFont="1"/>
    <xf numFmtId="164" fontId="7" fillId="0" borderId="10" xfId="0" applyFont="1" applyAlignment="1">
      <alignment vertical="top"/>
    </xf>
    <xf numFmtId="164" fontId="7" fillId="0" borderId="10" xfId="0" applyFont="1"/>
    <xf numFmtId="164" fontId="8" fillId="0" borderId="10" xfId="0" applyFont="1" applyAlignment="1">
      <alignment vertical="center"/>
    </xf>
    <xf numFmtId="164" fontId="9" fillId="0" borderId="10" xfId="0" applyFont="1" applyAlignment="1">
      <alignment vertical="center" wrapText="1"/>
    </xf>
    <xf numFmtId="165" fontId="7" fillId="4" borderId="4" xfId="0" applyNumberFormat="1" applyFont="1" applyFill="1" applyBorder="1" applyAlignment="1">
      <alignment horizontal="left" vertical="top"/>
    </xf>
    <xf numFmtId="165" fontId="10" fillId="4" borderId="4" xfId="0" applyNumberFormat="1" applyFont="1" applyFill="1" applyBorder="1" applyAlignment="1">
      <alignment horizontal="center" vertical="top"/>
    </xf>
    <xf numFmtId="165" fontId="7" fillId="4" borderId="4" xfId="0" applyNumberFormat="1" applyFont="1" applyFill="1" applyBorder="1"/>
    <xf numFmtId="165" fontId="9" fillId="4" borderId="4" xfId="0" applyNumberFormat="1" applyFont="1" applyFill="1" applyBorder="1" applyAlignment="1">
      <alignment vertical="center" wrapText="1"/>
    </xf>
    <xf numFmtId="164" fontId="7" fillId="4" borderId="11" xfId="0" applyFont="1" applyFill="1" applyBorder="1" applyAlignment="1">
      <alignment vertical="top"/>
    </xf>
    <xf numFmtId="164" fontId="10" fillId="4" borderId="11" xfId="0" applyFont="1" applyFill="1" applyBorder="1" applyAlignment="1">
      <alignment horizontal="center" vertical="top"/>
    </xf>
    <xf numFmtId="164" fontId="7" fillId="4" borderId="11" xfId="0" applyFont="1" applyFill="1" applyBorder="1"/>
    <xf numFmtId="164" fontId="9" fillId="4" borderId="11" xfId="0" applyFont="1" applyFill="1" applyBorder="1" applyAlignment="1">
      <alignment vertical="center" wrapText="1"/>
    </xf>
    <xf numFmtId="165" fontId="4" fillId="2" borderId="4" xfId="0" applyNumberFormat="1" applyFont="1" applyFill="1" applyBorder="1"/>
    <xf numFmtId="164" fontId="6" fillId="2" borderId="4" xfId="0" applyFont="1" applyFill="1" applyBorder="1"/>
    <xf numFmtId="165" fontId="13" fillId="3" borderId="4" xfId="0" applyNumberFormat="1" applyFont="1" applyFill="1" applyBorder="1"/>
    <xf numFmtId="164" fontId="13" fillId="3" borderId="4" xfId="0" applyFont="1" applyFill="1" applyBorder="1"/>
    <xf numFmtId="164" fontId="7" fillId="5" borderId="4" xfId="0" applyFont="1" applyFill="1" applyBorder="1"/>
    <xf numFmtId="164" fontId="7" fillId="4" borderId="4" xfId="0" applyFont="1" applyFill="1" applyBorder="1"/>
    <xf numFmtId="164" fontId="7" fillId="4" borderId="4" xfId="0" applyFont="1" applyFill="1" applyBorder="1" applyAlignment="1">
      <alignment horizontal="left" vertical="top"/>
    </xf>
    <xf numFmtId="164" fontId="10" fillId="4" borderId="4" xfId="0" applyFont="1" applyFill="1" applyBorder="1" applyAlignment="1">
      <alignment horizontal="center" vertical="top"/>
    </xf>
    <xf numFmtId="164" fontId="11" fillId="4" borderId="4" xfId="0" applyFont="1" applyFill="1" applyBorder="1"/>
    <xf numFmtId="164" fontId="7" fillId="4" borderId="4" xfId="0" applyFont="1" applyFill="1" applyBorder="1" applyAlignment="1">
      <alignment vertical="top"/>
    </xf>
    <xf numFmtId="164" fontId="10" fillId="4" borderId="4" xfId="0" applyFont="1" applyFill="1" applyBorder="1" applyAlignment="1">
      <alignment vertical="top"/>
    </xf>
    <xf numFmtId="164" fontId="7" fillId="4" borderId="4" xfId="0" applyFont="1" applyFill="1" applyBorder="1" applyAlignment="1">
      <alignment vertical="top" wrapText="1"/>
    </xf>
    <xf numFmtId="165" fontId="7" fillId="4" borderId="4" xfId="0" applyNumberFormat="1" applyFont="1" applyFill="1" applyBorder="1" applyAlignment="1">
      <alignment vertical="top"/>
    </xf>
    <xf numFmtId="165" fontId="14" fillId="4" borderId="4" xfId="0" applyNumberFormat="1" applyFont="1" applyFill="1" applyBorder="1" applyAlignment="1">
      <alignment vertical="center" wrapText="1"/>
    </xf>
    <xf numFmtId="164" fontId="8" fillId="4" borderId="4" xfId="0" applyFont="1" applyFill="1" applyBorder="1" applyAlignment="1">
      <alignment vertical="center"/>
    </xf>
    <xf numFmtId="164" fontId="10" fillId="0" borderId="10" xfId="0" applyFont="1" applyAlignment="1">
      <alignment horizontal="center" vertical="top"/>
    </xf>
    <xf numFmtId="165" fontId="15" fillId="6" borderId="12" xfId="0" applyNumberFormat="1" applyFont="1" applyFill="1" applyBorder="1"/>
    <xf numFmtId="165" fontId="15" fillId="0" borderId="10" xfId="0" applyNumberFormat="1" applyFont="1" applyAlignment="1">
      <alignment vertical="top"/>
    </xf>
    <xf numFmtId="165" fontId="7" fillId="0" borderId="10" xfId="0" applyNumberFormat="1" applyFont="1"/>
    <xf numFmtId="165" fontId="8" fillId="0" borderId="10" xfId="0" applyNumberFormat="1" applyFont="1" applyAlignment="1">
      <alignment horizontal="left" vertical="center"/>
    </xf>
    <xf numFmtId="164" fontId="15" fillId="0" borderId="10" xfId="0" applyFont="1"/>
    <xf numFmtId="164" fontId="8" fillId="0" borderId="10" xfId="0" applyFont="1" applyAlignment="1">
      <alignment horizontal="left" vertical="center"/>
    </xf>
    <xf numFmtId="167" fontId="15" fillId="0" borderId="10" xfId="0" applyNumberFormat="1" applyFont="1"/>
    <xf numFmtId="164" fontId="17" fillId="0" borderId="10" xfId="23" applyNumberFormat="1" applyFill="1"/>
    <xf numFmtId="171" fontId="17" fillId="20" borderId="12" xfId="7" applyNumberFormat="1">
      <protection locked="0"/>
    </xf>
    <xf numFmtId="167" fontId="17" fillId="0" borderId="10" xfId="23" applyNumberFormat="1" applyFill="1"/>
    <xf numFmtId="173" fontId="29" fillId="19" borderId="10" xfId="22" applyFont="1" applyAlignment="1">
      <alignment horizontal="left"/>
    </xf>
    <xf numFmtId="167" fontId="0" fillId="0" borderId="10" xfId="3" applyFont="1" applyFill="1"/>
    <xf numFmtId="168" fontId="0" fillId="0" borderId="10" xfId="25" applyFont="1"/>
    <xf numFmtId="167" fontId="17" fillId="20" borderId="12" xfId="7" applyNumberFormat="1">
      <protection locked="0"/>
    </xf>
    <xf numFmtId="165" fontId="4" fillId="2" borderId="10" xfId="0" applyNumberFormat="1" applyFont="1" applyFill="1" applyAlignment="1">
      <alignment horizontal="left"/>
    </xf>
    <xf numFmtId="164" fontId="38" fillId="0" borderId="10" xfId="30" applyNumberFormat="1">
      <alignment horizontal="left" vertical="center"/>
    </xf>
    <xf numFmtId="170" fontId="17" fillId="20" borderId="12" xfId="7" applyNumberFormat="1">
      <protection locked="0"/>
    </xf>
    <xf numFmtId="170" fontId="0" fillId="0" borderId="10" xfId="0" applyNumberFormat="1"/>
    <xf numFmtId="167" fontId="0" fillId="0" borderId="10" xfId="3" applyFont="1" applyFill="1" applyAlignment="1"/>
    <xf numFmtId="164" fontId="38" fillId="0" borderId="10" xfId="30" applyNumberFormat="1" applyFill="1">
      <alignment horizontal="left" vertical="center"/>
    </xf>
    <xf numFmtId="167" fontId="17" fillId="20" borderId="12" xfId="3" applyFont="1" applyFill="1" applyBorder="1" applyProtection="1">
      <protection locked="0"/>
    </xf>
    <xf numFmtId="165" fontId="38" fillId="0" borderId="10" xfId="30" applyNumberFormat="1">
      <alignment horizontal="left" vertical="center"/>
    </xf>
    <xf numFmtId="164" fontId="17" fillId="20" borderId="12" xfId="7" applyNumberFormat="1">
      <protection locked="0"/>
    </xf>
    <xf numFmtId="165" fontId="34" fillId="18" borderId="10" xfId="26" applyNumberFormat="1">
      <alignment horizontal="left"/>
    </xf>
    <xf numFmtId="164" fontId="47" fillId="18" borderId="10" xfId="0" applyFont="1" applyFill="1" applyAlignment="1">
      <alignment vertical="center"/>
    </xf>
    <xf numFmtId="165" fontId="29" fillId="18" borderId="10" xfId="20">
      <alignment horizontal="center"/>
    </xf>
    <xf numFmtId="165" fontId="34" fillId="19" borderId="10" xfId="26" applyNumberFormat="1" applyFill="1">
      <alignment horizontal="left"/>
    </xf>
    <xf numFmtId="164" fontId="47" fillId="19" borderId="10" xfId="0" applyFont="1" applyFill="1" applyAlignment="1">
      <alignment vertical="center"/>
    </xf>
    <xf numFmtId="165" fontId="29" fillId="19" borderId="10" xfId="20" applyFill="1">
      <alignment horizontal="center"/>
    </xf>
    <xf numFmtId="165" fontId="37" fillId="19" borderId="10" xfId="29" applyNumberFormat="1" applyAlignment="1"/>
    <xf numFmtId="164" fontId="48" fillId="19" borderId="10" xfId="0" applyFont="1" applyFill="1"/>
    <xf numFmtId="175" fontId="31" fillId="19" borderId="10" xfId="22" applyNumberFormat="1">
      <alignment horizontal="center"/>
    </xf>
    <xf numFmtId="175" fontId="29" fillId="19" borderId="10" xfId="22" applyNumberFormat="1" applyFont="1">
      <alignment horizontal="center"/>
    </xf>
    <xf numFmtId="170" fontId="17" fillId="0" borderId="10" xfId="23" applyNumberFormat="1" applyFill="1"/>
    <xf numFmtId="176" fontId="17" fillId="20" borderId="12" xfId="7" applyNumberFormat="1">
      <protection locked="0"/>
    </xf>
    <xf numFmtId="176" fontId="0" fillId="0" borderId="10" xfId="0" applyNumberFormat="1"/>
    <xf numFmtId="165" fontId="29" fillId="19" borderId="10" xfId="20" quotePrefix="1" applyFill="1">
      <alignment horizontal="center"/>
    </xf>
    <xf numFmtId="167" fontId="17" fillId="20" borderId="10" xfId="3" applyFont="1" applyFill="1" applyBorder="1" applyProtection="1">
      <protection locked="0"/>
    </xf>
    <xf numFmtId="172" fontId="17" fillId="20" borderId="12" xfId="7" applyNumberFormat="1">
      <protection locked="0"/>
    </xf>
    <xf numFmtId="164" fontId="0" fillId="0" borderId="10" xfId="0" quotePrefix="1"/>
    <xf numFmtId="164" fontId="49" fillId="0" borderId="10" xfId="0" applyFont="1"/>
    <xf numFmtId="164" fontId="7" fillId="4" borderId="10" xfId="0" applyFont="1" applyFill="1" applyAlignment="1">
      <alignment vertical="top" wrapText="1"/>
    </xf>
    <xf numFmtId="164" fontId="7" fillId="4" borderId="10" xfId="0" applyFont="1" applyFill="1" applyAlignment="1">
      <alignment vertical="top"/>
    </xf>
    <xf numFmtId="164" fontId="7" fillId="5" borderId="10" xfId="0" applyFont="1" applyFill="1"/>
    <xf numFmtId="164" fontId="7" fillId="4" borderId="10" xfId="0" applyFont="1" applyFill="1" applyAlignment="1">
      <alignment horizontal="left" vertical="top"/>
    </xf>
    <xf numFmtId="164" fontId="10" fillId="4" borderId="10" xfId="0" applyFont="1" applyFill="1" applyAlignment="1">
      <alignment vertical="top"/>
    </xf>
    <xf numFmtId="165" fontId="9" fillId="4" borderId="10" xfId="0" applyNumberFormat="1" applyFont="1" applyFill="1" applyAlignment="1">
      <alignment vertical="center" wrapText="1"/>
    </xf>
    <xf numFmtId="164" fontId="6" fillId="2" borderId="10" xfId="0" applyFont="1" applyFill="1" applyAlignment="1">
      <alignment vertical="center"/>
    </xf>
    <xf numFmtId="164" fontId="15" fillId="0" borderId="10" xfId="0" applyFont="1" applyAlignment="1">
      <alignment horizontal="center"/>
    </xf>
    <xf numFmtId="176" fontId="17" fillId="0" borderId="10" xfId="23" applyNumberFormat="1" applyFill="1"/>
    <xf numFmtId="165" fontId="38" fillId="0" borderId="10" xfId="30" applyNumberFormat="1" applyFill="1">
      <alignment horizontal="left" vertical="center"/>
    </xf>
    <xf numFmtId="170" fontId="0" fillId="41" borderId="10" xfId="0" applyNumberFormat="1" applyFill="1"/>
    <xf numFmtId="164" fontId="0" fillId="0" borderId="10" xfId="0" applyAlignment="1">
      <alignment horizontal="left"/>
    </xf>
    <xf numFmtId="167" fontId="38" fillId="0" borderId="10" xfId="3" applyFont="1" applyFill="1" applyAlignment="1">
      <alignment horizontal="left" vertical="center"/>
    </xf>
    <xf numFmtId="167" fontId="38" fillId="0" borderId="10" xfId="30" applyNumberFormat="1" applyFill="1">
      <alignment horizontal="left" vertical="center"/>
    </xf>
    <xf numFmtId="165" fontId="12" fillId="4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0" fontId="5" fillId="0" borderId="3" xfId="0" applyNumberFormat="1" applyFont="1" applyBorder="1"/>
    <xf numFmtId="165" fontId="4" fillId="2" borderId="1" xfId="0" applyNumberFormat="1" applyFont="1" applyFill="1" applyBorder="1" applyAlignment="1">
      <alignment horizontal="center"/>
    </xf>
    <xf numFmtId="165" fontId="4" fillId="3" borderId="10" xfId="0" applyNumberFormat="1" applyFont="1" applyFill="1" applyAlignment="1">
      <alignment horizontal="center" vertical="center"/>
    </xf>
    <xf numFmtId="0" fontId="5" fillId="0" borderId="10" xfId="0" applyNumberFormat="1" applyFont="1"/>
    <xf numFmtId="165" fontId="7" fillId="4" borderId="1" xfId="0" applyNumberFormat="1" applyFont="1" applyFill="1" applyBorder="1" applyAlignment="1">
      <alignment horizontal="left" vertical="top"/>
    </xf>
    <xf numFmtId="165" fontId="11" fillId="4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/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165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Font="1" applyFill="1" applyBorder="1" applyAlignment="1">
      <alignment horizontal="left"/>
    </xf>
    <xf numFmtId="164" fontId="8" fillId="4" borderId="1" xfId="0" applyFont="1" applyFill="1" applyBorder="1" applyAlignment="1">
      <alignment horizontal="left" vertical="center"/>
    </xf>
    <xf numFmtId="164" fontId="11" fillId="4" borderId="1" xfId="0" applyFont="1" applyFill="1" applyBorder="1"/>
    <xf numFmtId="166" fontId="11" fillId="4" borderId="1" xfId="0" applyNumberFormat="1" applyFont="1" applyFill="1" applyBorder="1" applyAlignment="1">
      <alignment horizontal="left"/>
    </xf>
    <xf numFmtId="165" fontId="16" fillId="2" borderId="10" xfId="0" applyNumberFormat="1" applyFont="1" applyFill="1" applyAlignment="1">
      <alignment horizontal="center"/>
    </xf>
    <xf numFmtId="0" fontId="45" fillId="0" borderId="10" xfId="0" applyNumberFormat="1" applyFont="1"/>
  </cellXfs>
  <cellStyles count="60">
    <cellStyle name="20% - Accent1" xfId="14" builtinId="30" hidden="1"/>
    <cellStyle name="20% - Accent2" xfId="15" builtinId="34" hidden="1"/>
    <cellStyle name="20% - Accent3" xfId="16" builtinId="38" hidden="1"/>
    <cellStyle name="20% - Accent4" xfId="17" builtinId="42" hidden="1"/>
    <cellStyle name="20% - Accent5" xfId="18" builtinId="46" hidden="1"/>
    <cellStyle name="20% - Accent6" xfId="53" builtinId="50" hidden="1"/>
    <cellStyle name="40% - Accent1" xfId="38" builtinId="31" hidden="1"/>
    <cellStyle name="40% - Accent2" xfId="41" builtinId="35" hidden="1"/>
    <cellStyle name="40% - Accent3" xfId="44" builtinId="39" hidden="1"/>
    <cellStyle name="40% - Accent4" xfId="47" builtinId="43" hidden="1"/>
    <cellStyle name="40% - Accent5" xfId="50" builtinId="47" hidden="1"/>
    <cellStyle name="40% - Accent6" xfId="54" builtinId="51" hidden="1"/>
    <cellStyle name="60% - Accent1" xfId="39" builtinId="32" hidden="1"/>
    <cellStyle name="60% - Accent2" xfId="42" builtinId="36" hidden="1"/>
    <cellStyle name="60% - Accent3" xfId="45" builtinId="40" hidden="1"/>
    <cellStyle name="60% - Accent4" xfId="48" builtinId="44" hidden="1"/>
    <cellStyle name="60% - Accent5" xfId="51" builtinId="48" hidden="1"/>
    <cellStyle name="60% - Accent6" xfId="55" builtinId="52" hidden="1"/>
    <cellStyle name="A" xfId="56" xr:uid="{5ABA4130-B76F-4FAC-A941-580B3CE5DFD8}"/>
    <cellStyle name="Accent1" xfId="37" builtinId="29" hidden="1"/>
    <cellStyle name="Accent2" xfId="40" builtinId="33" hidden="1"/>
    <cellStyle name="Accent3" xfId="43" builtinId="37" hidden="1"/>
    <cellStyle name="Accent4" xfId="46" builtinId="41" hidden="1"/>
    <cellStyle name="Accent5" xfId="49" builtinId="45" hidden="1"/>
    <cellStyle name="Accent6" xfId="52" builtinId="49" hidden="1"/>
    <cellStyle name="Background Fill" xfId="19" xr:uid="{D191FE50-09C8-424C-B523-D5D33B56345E}"/>
    <cellStyle name="Bad" xfId="5" builtinId="27" hidden="1"/>
    <cellStyle name="Calculation" xfId="9" builtinId="22" hidden="1"/>
    <cellStyle name="Check Cell" xfId="11" builtinId="23" hidden="1"/>
    <cellStyle name="Column Heading" xfId="20" xr:uid="{8CE03F7A-D579-4116-BD76-5386275F696F}"/>
    <cellStyle name="Date" xfId="21" xr:uid="{FA95EFB7-623E-4156-84B8-31B8752CCC36}"/>
    <cellStyle name="Date Heading" xfId="22" xr:uid="{44984087-7F5A-4DE4-9F41-09BCF05F1D03}"/>
    <cellStyle name="Explanatory Text" xfId="13" builtinId="53" hidden="1"/>
    <cellStyle name="F" xfId="57" xr:uid="{2F9C783B-ECF8-4502-AAE0-E7D0EB03B88E}"/>
    <cellStyle name="Followed Hyperlink" xfId="2" builtinId="9" hidden="1" customBuiltin="1"/>
    <cellStyle name="Good" xfId="4" builtinId="26" hidden="1"/>
    <cellStyle name="Hard Coded Number" xfId="23" xr:uid="{82755E70-246C-4CB7-9303-88EF5B451766}"/>
    <cellStyle name="Heading" xfId="24" xr:uid="{C8A98528-CED2-4D7C-97E6-776B729BE0F9}"/>
    <cellStyle name="Heading 1" xfId="32" builtinId="16" hidden="1"/>
    <cellStyle name="Heading 2" xfId="33" builtinId="17" hidden="1"/>
    <cellStyle name="Heading 3" xfId="34" builtinId="18" hidden="1"/>
    <cellStyle name="Heading 4" xfId="35" builtinId="19" hidden="1"/>
    <cellStyle name="Hyperlink" xfId="1" builtinId="8" hidden="1" customBuiltin="1"/>
    <cellStyle name="Input" xfId="7" builtinId="20" customBuiltin="1"/>
    <cellStyle name="Linked Cell" xfId="10" builtinId="24" hidden="1"/>
    <cellStyle name="Multiple" xfId="25" xr:uid="{7924ABA2-E6A2-45F9-B328-713CA1055226}"/>
    <cellStyle name="Neutral" xfId="6" builtinId="28" hidden="1"/>
    <cellStyle name="Normal" xfId="0" builtinId="0" customBuiltin="1"/>
    <cellStyle name="Notes and Comments" xfId="59" xr:uid="{B3F7EC1A-67E4-4A01-901A-668352A2D292}"/>
    <cellStyle name="Output" xfId="8" builtinId="21" hidden="1"/>
    <cellStyle name="Percent" xfId="3" builtinId="5" customBuiltin="1"/>
    <cellStyle name="Primary Title" xfId="26" xr:uid="{6B18F1F5-1555-429C-AD8E-4077B9A3BD34}"/>
    <cellStyle name="R" xfId="58" xr:uid="{3650BFDE-8B09-434E-BD00-2C8BC3922540}"/>
    <cellStyle name="Row Label" xfId="27" xr:uid="{D7DA1831-295C-4F01-AD59-B99A4E11427B}"/>
    <cellStyle name="Secondary Title" xfId="28" xr:uid="{85E7E940-8AA6-49D5-9D0B-C04186ADEBA4}"/>
    <cellStyle name="Secondary Title 2" xfId="29" xr:uid="{AF875E53-4F1C-41A6-A38E-E85B6E689DE7}"/>
    <cellStyle name="Tertiary Title" xfId="30" xr:uid="{E083078C-9C44-412C-A3EE-BC4704FC53AB}"/>
    <cellStyle name="Title" xfId="31" builtinId="15" hidden="1"/>
    <cellStyle name="Total" xfId="36" builtinId="25" hidden="1"/>
    <cellStyle name="Warning Text" xfId="12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1019175</xdr:rowOff>
    </xdr:from>
    <xdr:ext cx="35909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1914514</xdr:colOff>
      <xdr:row>0</xdr:row>
      <xdr:rowOff>114300</xdr:rowOff>
    </xdr:from>
    <xdr:ext cx="352425" cy="342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3827" y="114300"/>
          <a:ext cx="352425" cy="342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%20Ward/Downloads/Case%20in%20Point%20SaaS%202022%20M_A%20Full%20LBO%20Full_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Accounting"/>
      <sheetName val="Skillcast EV"/>
      <sheetName val="1"/>
      <sheetName val="2"/>
      <sheetName val="3"/>
      <sheetName val="4"/>
      <sheetName val="Trading_comps"/>
      <sheetName val="Checklist"/>
      <sheetName val="Revenue_Forecast"/>
      <sheetName val="Expense_Breakdown"/>
      <sheetName val="Monthly_Dashboard"/>
      <sheetName val="Red Bull Model"/>
      <sheetName val="Skillcast Model"/>
      <sheetName val="DCF"/>
      <sheetName val="WACC"/>
      <sheetName val="Transaction_comps"/>
      <sheetName val="Synergies"/>
      <sheetName val="Valuation_summary"/>
      <sheetName val="ESG"/>
      <sheetName val="M&amp;A Redbull"/>
      <sheetName val="M&amp;A Other"/>
      <sheetName val="LBO"/>
      <sheetName val="Scratchpad"/>
      <sheetName val="Factset codes"/>
    </sheetNames>
    <sheetDataSet>
      <sheetData sheetId="0">
        <row r="2">
          <cell r="A2" t="str">
            <v>Case Study</v>
          </cell>
        </row>
      </sheetData>
      <sheetData sheetId="1">
        <row r="11">
          <cell r="N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£</v>
          </cell>
        </row>
        <row r="4">
          <cell r="D4">
            <v>44735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9">
          <cell r="E29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"/>
  <sheetViews>
    <sheetView showGridLines="0" zoomScaleNormal="100" workbookViewId="0">
      <selection sqref="A1:N1"/>
    </sheetView>
  </sheetViews>
  <sheetFormatPr defaultColWidth="12.53125" defaultRowHeight="15" customHeight="1" x14ac:dyDescent="0.45"/>
  <cols>
    <col min="1" max="1" width="8.53125" customWidth="1"/>
    <col min="2" max="13" width="8.1328125" customWidth="1"/>
    <col min="14" max="14" width="8.53125" customWidth="1"/>
    <col min="15" max="26" width="8.1328125" customWidth="1"/>
  </cols>
  <sheetData>
    <row r="1" spans="1:26" ht="189.75" customHeight="1" x14ac:dyDescent="0.85">
      <c r="A1" s="90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V1" s="3"/>
      <c r="W1" s="3"/>
      <c r="X1" s="3"/>
      <c r="Y1" s="3"/>
      <c r="Z1" s="3"/>
    </row>
    <row r="2" spans="1:26" ht="75" customHeight="1" x14ac:dyDescent="0.45">
      <c r="A2" s="91" t="s">
        <v>415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V2" s="4"/>
      <c r="W2" s="4"/>
      <c r="X2" s="4"/>
      <c r="Y2" s="4"/>
      <c r="Z2" s="4"/>
    </row>
    <row r="3" spans="1:26" ht="7.5" customHeight="1" x14ac:dyDescent="0.45">
      <c r="A3" s="5"/>
      <c r="B3" s="6"/>
      <c r="C3" s="6"/>
      <c r="D3" s="5"/>
      <c r="E3" s="5"/>
      <c r="F3" s="7"/>
      <c r="G3" s="7"/>
      <c r="H3" s="7"/>
      <c r="I3" s="7"/>
      <c r="J3" s="7"/>
      <c r="K3" s="7"/>
      <c r="L3" s="5"/>
      <c r="M3" s="5"/>
      <c r="N3" s="5"/>
      <c r="V3" s="5"/>
      <c r="W3" s="5"/>
      <c r="X3" s="5"/>
      <c r="Y3" s="5"/>
      <c r="Z3" s="5"/>
    </row>
    <row r="4" spans="1:26" ht="15" customHeight="1" x14ac:dyDescent="0.45">
      <c r="A4" s="8"/>
      <c r="B4" s="9"/>
      <c r="C4" s="93"/>
      <c r="D4" s="89"/>
      <c r="E4" s="10"/>
      <c r="F4" s="11"/>
      <c r="G4" s="11"/>
      <c r="H4" s="11"/>
      <c r="I4" s="11"/>
      <c r="J4" s="11"/>
      <c r="K4" s="11"/>
      <c r="L4" s="10"/>
      <c r="M4" s="10"/>
      <c r="N4" s="10"/>
      <c r="V4" s="5"/>
      <c r="W4" s="5"/>
      <c r="X4" s="5"/>
      <c r="Y4" s="5"/>
      <c r="Z4" s="5"/>
    </row>
    <row r="5" spans="1:26" ht="15" customHeight="1" x14ac:dyDescent="0.45">
      <c r="A5" s="94" t="s">
        <v>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V5" s="5"/>
      <c r="W5" s="5"/>
      <c r="X5" s="5"/>
      <c r="Y5" s="5"/>
      <c r="Z5" s="5"/>
    </row>
    <row r="6" spans="1:26" ht="15" customHeight="1" x14ac:dyDescent="0.4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2"/>
      <c r="V6" s="5"/>
      <c r="W6" s="5"/>
      <c r="X6" s="5"/>
      <c r="Y6" s="5"/>
      <c r="Z6" s="5"/>
    </row>
    <row r="7" spans="1:26" ht="15" customHeight="1" x14ac:dyDescent="0.45">
      <c r="A7" s="99" t="str">
        <f ca="1">"© "&amp;YEAR(TODAY())&amp;" Financial Edge Training"</f>
        <v>© 2023 Financial Edge Training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V7" s="5"/>
      <c r="W7" s="5"/>
      <c r="X7" s="5"/>
      <c r="Y7" s="5"/>
      <c r="Z7" s="5"/>
    </row>
    <row r="8" spans="1:26" ht="15" customHeight="1" x14ac:dyDescent="0.45">
      <c r="A8" s="87" t="s">
        <v>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V8" s="5"/>
      <c r="W8" s="5"/>
      <c r="X8" s="5"/>
      <c r="Y8" s="5"/>
      <c r="Z8" s="5"/>
    </row>
    <row r="9" spans="1:26" ht="15" customHeight="1" x14ac:dyDescent="0.4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V9" s="5"/>
      <c r="W9" s="5"/>
      <c r="X9" s="5"/>
      <c r="Y9" s="5"/>
      <c r="Z9" s="5"/>
    </row>
  </sheetData>
  <mergeCells count="6">
    <mergeCell ref="A8:N8"/>
    <mergeCell ref="A1:N1"/>
    <mergeCell ref="A2:N2"/>
    <mergeCell ref="C4:D4"/>
    <mergeCell ref="A5:N6"/>
    <mergeCell ref="A7:N7"/>
  </mergeCells>
  <hyperlinks>
    <hyperlink ref="A8" r:id="rId1" xr:uid="{00000000-0004-0000-0100-000000000000}"/>
  </hyperlinks>
  <pageMargins left="0.7" right="0.7" top="0.75" bottom="0.75" header="0" footer="0"/>
  <pageSetup paperSize="9" scale="98" orientation="landscape" r:id="rId2"/>
  <headerFooter>
    <oddHeader>&amp;R&amp;F  &amp;A</oddHeader>
    <oddFooter>&amp;L© 2019&amp;CPage &amp;P of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1"/>
  <sheetViews>
    <sheetView showGridLines="0" zoomScaleNormal="100" workbookViewId="0"/>
  </sheetViews>
  <sheetFormatPr defaultColWidth="12.53125" defaultRowHeight="15" customHeight="1" x14ac:dyDescent="0.45"/>
  <cols>
    <col min="1" max="1" width="1.19921875" customWidth="1"/>
    <col min="2" max="2" width="2.53125" customWidth="1"/>
    <col min="3" max="3" width="11.53125" customWidth="1"/>
    <col min="4" max="4" width="2.53125" customWidth="1"/>
    <col min="5" max="7" width="1.19921875" customWidth="1"/>
    <col min="8" max="8" width="2.53125" customWidth="1"/>
    <col min="9" max="9" width="37.53125" customWidth="1"/>
    <col min="10" max="11" width="1.19921875" customWidth="1"/>
    <col min="12" max="12" width="13.53125" customWidth="1"/>
    <col min="13" max="14" width="1.19921875" customWidth="1"/>
    <col min="15" max="15" width="2.53125" customWidth="1"/>
    <col min="16" max="16" width="28.53125" customWidth="1"/>
    <col min="17" max="17" width="2.53125" customWidth="1"/>
    <col min="18" max="18" width="1.19921875" customWidth="1"/>
    <col min="19" max="36" width="8.1328125" customWidth="1"/>
  </cols>
  <sheetData>
    <row r="1" spans="1:36" ht="45" customHeight="1" x14ac:dyDescent="0.85">
      <c r="A1" s="16" t="str">
        <f>Welcome!A2</f>
        <v>SaaS Case in Point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7"/>
      <c r="P1" s="17"/>
      <c r="Q1" s="17"/>
      <c r="R1" s="17"/>
    </row>
    <row r="2" spans="1:36" ht="30" customHeight="1" x14ac:dyDescent="0.55000000000000004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</row>
    <row r="3" spans="1:36" ht="7.5" customHeight="1" x14ac:dyDescent="0.4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2.5" customHeight="1" x14ac:dyDescent="0.45">
      <c r="A4" s="21"/>
      <c r="B4" s="101" t="s">
        <v>4</v>
      </c>
      <c r="C4" s="88"/>
      <c r="D4" s="88"/>
      <c r="E4" s="88"/>
      <c r="F4" s="88"/>
      <c r="G4" s="88"/>
      <c r="H4" s="88"/>
      <c r="I4" s="89"/>
      <c r="J4" s="20"/>
      <c r="K4" s="21"/>
      <c r="L4" s="101" t="s">
        <v>5</v>
      </c>
      <c r="M4" s="88"/>
      <c r="N4" s="88"/>
      <c r="O4" s="88"/>
      <c r="P4" s="89"/>
      <c r="Q4" s="11"/>
      <c r="R4" s="1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5" customHeight="1" x14ac:dyDescent="0.45">
      <c r="A5" s="22"/>
      <c r="B5" s="23" t="s">
        <v>6</v>
      </c>
      <c r="C5" s="24" t="s">
        <v>7</v>
      </c>
      <c r="D5" s="25"/>
      <c r="E5" s="25"/>
      <c r="F5" s="25"/>
      <c r="G5" s="25"/>
      <c r="H5" s="25"/>
      <c r="I5" s="25"/>
      <c r="J5" s="20"/>
      <c r="K5" s="21"/>
      <c r="L5" s="26" t="s">
        <v>8</v>
      </c>
      <c r="M5" s="26"/>
      <c r="N5" s="102" t="s">
        <v>128</v>
      </c>
      <c r="O5" s="88"/>
      <c r="P5" s="88"/>
      <c r="Q5" s="89"/>
      <c r="R5" s="1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" customHeight="1" x14ac:dyDescent="0.45">
      <c r="A6" s="27"/>
      <c r="B6" s="23" t="s">
        <v>6</v>
      </c>
      <c r="C6" s="24" t="s">
        <v>9</v>
      </c>
      <c r="D6" s="25"/>
      <c r="E6" s="25"/>
      <c r="F6" s="25"/>
      <c r="G6" s="25"/>
      <c r="H6" s="25"/>
      <c r="I6" s="25"/>
      <c r="J6" s="20"/>
      <c r="K6" s="22"/>
      <c r="L6" s="26" t="s">
        <v>10</v>
      </c>
      <c r="M6" s="26"/>
      <c r="N6" s="103">
        <v>44562</v>
      </c>
      <c r="O6" s="88"/>
      <c r="P6" s="88"/>
      <c r="Q6" s="89"/>
      <c r="R6" s="11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" customHeight="1" x14ac:dyDescent="0.45">
      <c r="A7" s="73"/>
      <c r="B7" s="23" t="s">
        <v>6</v>
      </c>
      <c r="C7" s="24" t="s">
        <v>11</v>
      </c>
      <c r="D7" s="74"/>
      <c r="E7" s="74"/>
      <c r="F7" s="74"/>
      <c r="G7" s="74"/>
      <c r="H7" s="74"/>
      <c r="I7" s="74"/>
      <c r="J7" s="75"/>
      <c r="K7" s="76"/>
      <c r="L7" s="77" t="s">
        <v>275</v>
      </c>
      <c r="M7" s="26"/>
      <c r="N7" s="103">
        <v>44561</v>
      </c>
      <c r="O7" s="88"/>
      <c r="P7" s="88"/>
      <c r="Q7" s="89"/>
      <c r="R7" s="78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5" customHeight="1" x14ac:dyDescent="0.45">
      <c r="A8" s="25"/>
      <c r="B8" s="23" t="s">
        <v>6</v>
      </c>
      <c r="C8" s="24" t="s">
        <v>13</v>
      </c>
      <c r="D8" s="25"/>
      <c r="E8" s="25"/>
      <c r="F8" s="25"/>
      <c r="G8" s="25"/>
      <c r="H8" s="25"/>
      <c r="I8" s="25"/>
      <c r="J8" s="20"/>
      <c r="K8" s="27"/>
      <c r="L8" s="26" t="s">
        <v>12</v>
      </c>
      <c r="M8" s="26"/>
      <c r="N8" s="102" t="s">
        <v>129</v>
      </c>
      <c r="O8" s="88"/>
      <c r="P8" s="88"/>
      <c r="Q8" s="89"/>
      <c r="R8" s="11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x14ac:dyDescent="0.45">
      <c r="A9" s="25"/>
      <c r="B9" s="23" t="s">
        <v>6</v>
      </c>
      <c r="C9" s="24" t="s">
        <v>15</v>
      </c>
      <c r="D9" s="25"/>
      <c r="E9" s="25"/>
      <c r="F9" s="25"/>
      <c r="G9" s="25"/>
      <c r="H9" s="25"/>
      <c r="I9" s="25"/>
      <c r="J9" s="20"/>
      <c r="K9" s="25"/>
      <c r="L9" s="26" t="s">
        <v>14</v>
      </c>
      <c r="M9" s="26"/>
      <c r="N9" s="102" t="s">
        <v>130</v>
      </c>
      <c r="O9" s="88"/>
      <c r="P9" s="88"/>
      <c r="Q9" s="89"/>
      <c r="R9" s="11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45">
      <c r="A10" s="28"/>
      <c r="B10" s="23"/>
      <c r="C10" s="24"/>
      <c r="D10" s="28"/>
      <c r="E10" s="28"/>
      <c r="F10" s="28"/>
      <c r="G10" s="28"/>
      <c r="H10" s="28"/>
      <c r="I10" s="28"/>
      <c r="J10" s="20"/>
      <c r="K10" s="25"/>
      <c r="L10" s="26" t="s">
        <v>16</v>
      </c>
      <c r="M10" s="26"/>
      <c r="N10" s="102" t="s">
        <v>17</v>
      </c>
      <c r="O10" s="88"/>
      <c r="P10" s="88"/>
      <c r="Q10" s="89"/>
      <c r="R10" s="1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5" customHeight="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20"/>
      <c r="K11" s="25"/>
      <c r="L11" s="26" t="s">
        <v>18</v>
      </c>
      <c r="M11" s="26"/>
      <c r="N11" s="100">
        <v>0</v>
      </c>
      <c r="O11" s="88"/>
      <c r="P11" s="88"/>
      <c r="Q11" s="89"/>
      <c r="R11" s="2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5" customHeight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20"/>
      <c r="K12" s="12"/>
      <c r="L12" s="12"/>
      <c r="M12" s="12"/>
      <c r="N12" s="12"/>
      <c r="O12" s="12"/>
      <c r="P12" s="12"/>
      <c r="Q12" s="12"/>
      <c r="R12" s="12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7.5" customHeight="1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7"/>
      <c r="L13" s="7"/>
      <c r="M13" s="7"/>
      <c r="N13" s="7"/>
      <c r="O13" s="7"/>
      <c r="P13" s="7"/>
      <c r="Q13" s="7"/>
      <c r="R13" s="7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22.5" customHeight="1" x14ac:dyDescent="0.45">
      <c r="A14" s="24"/>
      <c r="B14" s="101" t="s">
        <v>19</v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20"/>
      <c r="N14" s="21"/>
      <c r="O14" s="101" t="s">
        <v>20</v>
      </c>
      <c r="P14" s="88"/>
      <c r="Q14" s="89"/>
      <c r="R14" s="3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5" customHeight="1" x14ac:dyDescent="0.45">
      <c r="A15" s="25"/>
      <c r="B15" s="100"/>
      <c r="C15" s="89"/>
      <c r="D15" s="100"/>
      <c r="E15" s="88"/>
      <c r="F15" s="88"/>
      <c r="G15" s="88"/>
      <c r="H15" s="88"/>
      <c r="I15" s="88"/>
      <c r="J15" s="88"/>
      <c r="K15" s="88"/>
      <c r="L15" s="89"/>
      <c r="M15" s="20"/>
      <c r="N15" s="22"/>
      <c r="O15" s="31"/>
      <c r="P15" s="4"/>
      <c r="Q15" s="4"/>
      <c r="R15" s="25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5" customHeight="1" x14ac:dyDescent="0.45">
      <c r="A16" s="25"/>
      <c r="B16" s="100"/>
      <c r="C16" s="89"/>
      <c r="D16" s="100"/>
      <c r="E16" s="88"/>
      <c r="F16" s="88"/>
      <c r="G16" s="88"/>
      <c r="H16" s="88"/>
      <c r="I16" s="88"/>
      <c r="J16" s="88"/>
      <c r="K16" s="88"/>
      <c r="L16" s="89"/>
      <c r="M16" s="20"/>
      <c r="N16" s="27"/>
      <c r="O16" s="31"/>
      <c r="P16" s="32" t="s">
        <v>21</v>
      </c>
      <c r="Q16" s="4"/>
      <c r="R16" s="25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15" customHeight="1" x14ac:dyDescent="0.45">
      <c r="A17" s="25"/>
      <c r="B17" s="100"/>
      <c r="C17" s="89"/>
      <c r="D17" s="100"/>
      <c r="E17" s="88"/>
      <c r="F17" s="88"/>
      <c r="G17" s="88"/>
      <c r="H17" s="88"/>
      <c r="I17" s="88"/>
      <c r="J17" s="88"/>
      <c r="K17" s="88"/>
      <c r="L17" s="89"/>
      <c r="M17" s="20"/>
      <c r="N17" s="25"/>
      <c r="O17" s="31"/>
      <c r="P17" s="33" t="s">
        <v>22</v>
      </c>
      <c r="Q17" s="4"/>
      <c r="R17" s="25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45">
      <c r="A18" s="25"/>
      <c r="B18" s="100"/>
      <c r="C18" s="89"/>
      <c r="D18" s="100"/>
      <c r="E18" s="88"/>
      <c r="F18" s="88"/>
      <c r="G18" s="88"/>
      <c r="H18" s="88"/>
      <c r="I18" s="88"/>
      <c r="J18" s="88"/>
      <c r="K18" s="88"/>
      <c r="L18" s="89"/>
      <c r="M18" s="20"/>
      <c r="N18" s="25"/>
      <c r="O18" s="31"/>
      <c r="P18" s="2" t="s">
        <v>23</v>
      </c>
      <c r="Q18" s="4"/>
      <c r="R18" s="25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5" customHeight="1" x14ac:dyDescent="0.45">
      <c r="A19" s="10"/>
      <c r="B19" s="100"/>
      <c r="C19" s="89"/>
      <c r="D19" s="100"/>
      <c r="E19" s="88"/>
      <c r="F19" s="88"/>
      <c r="G19" s="88"/>
      <c r="H19" s="88"/>
      <c r="I19" s="88"/>
      <c r="J19" s="88"/>
      <c r="K19" s="88"/>
      <c r="L19" s="89"/>
      <c r="M19" s="20"/>
      <c r="N19" s="10"/>
      <c r="O19" s="34"/>
      <c r="P19" s="34"/>
      <c r="Q19" s="34"/>
      <c r="R19" s="1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4.25" customHeigh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2"/>
      <c r="O20" s="12"/>
      <c r="P20" s="12"/>
      <c r="Q20" s="12"/>
      <c r="R20" s="12"/>
    </row>
    <row r="21" spans="1:36" ht="14.25" customHeight="1" x14ac:dyDescent="0.45">
      <c r="Q21" s="5"/>
    </row>
    <row r="22" spans="1:36" ht="14.25" customHeight="1" x14ac:dyDescent="0.45"/>
    <row r="23" spans="1:36" ht="14.25" customHeight="1" x14ac:dyDescent="0.45"/>
    <row r="24" spans="1:36" ht="14.25" customHeight="1" x14ac:dyDescent="0.45"/>
    <row r="25" spans="1:36" ht="14.25" customHeight="1" x14ac:dyDescent="0.45"/>
    <row r="26" spans="1:36" ht="14.25" customHeight="1" x14ac:dyDescent="0.45"/>
    <row r="27" spans="1:36" ht="14.25" customHeight="1" x14ac:dyDescent="0.45"/>
    <row r="28" spans="1:36" ht="14.25" customHeight="1" x14ac:dyDescent="0.45"/>
    <row r="29" spans="1:36" ht="14.25" customHeight="1" x14ac:dyDescent="0.45"/>
    <row r="30" spans="1:36" ht="14.25" customHeight="1" x14ac:dyDescent="0.45"/>
    <row r="31" spans="1:36" ht="14.25" customHeight="1" x14ac:dyDescent="0.45"/>
    <row r="32" spans="1:3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mergeCells count="21">
    <mergeCell ref="B4:I4"/>
    <mergeCell ref="L4:P4"/>
    <mergeCell ref="N5:Q5"/>
    <mergeCell ref="N6:Q6"/>
    <mergeCell ref="N8:Q8"/>
    <mergeCell ref="N7:Q7"/>
    <mergeCell ref="N9:Q9"/>
    <mergeCell ref="N10:Q10"/>
    <mergeCell ref="B17:C17"/>
    <mergeCell ref="D17:L17"/>
    <mergeCell ref="B18:C18"/>
    <mergeCell ref="D18:L18"/>
    <mergeCell ref="B19:C19"/>
    <mergeCell ref="D19:L19"/>
    <mergeCell ref="N11:Q11"/>
    <mergeCell ref="B14:L14"/>
    <mergeCell ref="O14:Q14"/>
    <mergeCell ref="B15:C15"/>
    <mergeCell ref="D15:L15"/>
    <mergeCell ref="B16:C16"/>
    <mergeCell ref="D16:L16"/>
  </mergeCells>
  <pageMargins left="0.7" right="0.7" top="0.75" bottom="0.75" header="0" footer="0"/>
  <pageSetup paperSize="9" orientation="landscape" r:id="rId1"/>
  <headerFooter>
    <oddHeader>&amp;R&amp;F  &amp;A</oddHeader>
    <oddFooter>&amp;L© 2017&amp;CPage &amp;P of</oddFooter>
  </headerFooter>
  <colBreaks count="1" manualBreakCount="1">
    <brk id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64F-EBDB-4FC3-8810-3DA8E61606DD}">
  <sheetPr>
    <tabColor rgb="FF00B050"/>
    <pageSetUpPr fitToPage="1"/>
  </sheetPr>
  <dimension ref="A1:N137"/>
  <sheetViews>
    <sheetView zoomScaleNormal="100" zoomScaleSheetLayoutView="75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12.53125" defaultRowHeight="15" customHeight="1" x14ac:dyDescent="0.45"/>
  <cols>
    <col min="1" max="1" width="1.33203125" customWidth="1"/>
    <col min="2" max="2" width="45.53125" customWidth="1"/>
    <col min="3" max="4" width="11.1328125" customWidth="1"/>
    <col min="5" max="5" width="12.53125" customWidth="1"/>
  </cols>
  <sheetData>
    <row r="1" spans="1:4" ht="45" customHeight="1" x14ac:dyDescent="0.85">
      <c r="A1" s="46" t="s">
        <v>0</v>
      </c>
      <c r="B1" s="79"/>
      <c r="C1" s="104" t="s">
        <v>128</v>
      </c>
      <c r="D1" s="105"/>
    </row>
    <row r="2" spans="1:4" ht="14.25" x14ac:dyDescent="0.45">
      <c r="A2" s="42" t="s">
        <v>276</v>
      </c>
      <c r="B2" s="42"/>
      <c r="C2" s="1">
        <v>44196</v>
      </c>
      <c r="D2" s="1">
        <v>44561</v>
      </c>
    </row>
    <row r="3" spans="1:4" ht="15" customHeight="1" x14ac:dyDescent="0.45">
      <c r="A3" s="35"/>
      <c r="B3" t="s">
        <v>12</v>
      </c>
      <c r="C3" s="80" t="s">
        <v>283</v>
      </c>
      <c r="D3" s="80" t="s">
        <v>283</v>
      </c>
    </row>
    <row r="4" spans="1:4" ht="15" customHeight="1" x14ac:dyDescent="0.45">
      <c r="A4" s="35"/>
    </row>
    <row r="5" spans="1:4" ht="15" customHeight="1" x14ac:dyDescent="0.45">
      <c r="A5" s="37" t="s">
        <v>24</v>
      </c>
      <c r="D5" s="50"/>
    </row>
    <row r="6" spans="1:4" ht="15" customHeight="1" x14ac:dyDescent="0.45">
      <c r="A6" s="37"/>
      <c r="B6" t="s">
        <v>92</v>
      </c>
      <c r="C6" s="39">
        <v>7292.6850000000004</v>
      </c>
      <c r="D6" s="39">
        <v>8408.0560000000005</v>
      </c>
    </row>
    <row r="7" spans="1:4" ht="15" customHeight="1" x14ac:dyDescent="0.45">
      <c r="A7" s="37"/>
      <c r="B7" t="s">
        <v>25</v>
      </c>
      <c r="C7" s="39">
        <v>5028.0770000000002</v>
      </c>
      <c r="D7" s="39">
        <v>5931.348</v>
      </c>
    </row>
    <row r="8" spans="1:4" ht="15" customHeight="1" x14ac:dyDescent="0.45">
      <c r="A8" s="37"/>
      <c r="B8" t="s">
        <v>26</v>
      </c>
      <c r="C8" s="36">
        <v>1033.046</v>
      </c>
      <c r="D8" s="36">
        <v>77.555999999999997</v>
      </c>
    </row>
    <row r="9" spans="1:4" ht="15" customHeight="1" x14ac:dyDescent="0.45">
      <c r="A9" s="37"/>
    </row>
    <row r="10" spans="1:4" ht="15" customHeight="1" x14ac:dyDescent="0.45">
      <c r="A10" s="37"/>
      <c r="B10" t="s">
        <v>27</v>
      </c>
    </row>
    <row r="11" spans="1:4" ht="15" customHeight="1" x14ac:dyDescent="0.45">
      <c r="A11" s="37"/>
      <c r="B11" t="s">
        <v>277</v>
      </c>
      <c r="C11" s="36">
        <v>24.5</v>
      </c>
      <c r="D11" s="36">
        <v>876.47699999999998</v>
      </c>
    </row>
    <row r="12" spans="1:4" ht="15" customHeight="1" x14ac:dyDescent="0.45">
      <c r="A12" s="37"/>
      <c r="B12" t="s">
        <v>278</v>
      </c>
      <c r="C12" s="36">
        <v>0</v>
      </c>
      <c r="D12" s="36">
        <v>0</v>
      </c>
    </row>
    <row r="13" spans="1:4" ht="15" customHeight="1" x14ac:dyDescent="0.45">
      <c r="A13" s="37"/>
      <c r="B13" t="s">
        <v>284</v>
      </c>
      <c r="C13" s="36">
        <v>0</v>
      </c>
      <c r="D13" s="36">
        <v>0</v>
      </c>
    </row>
    <row r="14" spans="1:4" ht="15" customHeight="1" x14ac:dyDescent="0.45">
      <c r="A14" s="37"/>
      <c r="B14" t="s">
        <v>285</v>
      </c>
      <c r="C14" s="36">
        <v>0</v>
      </c>
      <c r="D14" s="36">
        <v>0</v>
      </c>
    </row>
    <row r="15" spans="1:4" ht="15" customHeight="1" x14ac:dyDescent="0.45">
      <c r="A15" s="37"/>
      <c r="B15" t="s">
        <v>286</v>
      </c>
      <c r="C15" s="36">
        <v>0</v>
      </c>
      <c r="D15" s="36">
        <v>0</v>
      </c>
    </row>
    <row r="16" spans="1:4" ht="15" customHeight="1" x14ac:dyDescent="0.45">
      <c r="A16" s="37"/>
      <c r="B16" t="s">
        <v>287</v>
      </c>
      <c r="C16" s="36">
        <v>0</v>
      </c>
      <c r="D16" s="36">
        <v>0</v>
      </c>
    </row>
    <row r="17" spans="1:4" ht="15" customHeight="1" x14ac:dyDescent="0.45">
      <c r="A17" s="37"/>
      <c r="B17" t="s">
        <v>288</v>
      </c>
      <c r="C17" s="36">
        <v>0</v>
      </c>
      <c r="D17" s="36">
        <v>0</v>
      </c>
    </row>
    <row r="18" spans="1:4" ht="15" customHeight="1" x14ac:dyDescent="0.45">
      <c r="A18" s="37"/>
      <c r="B18" t="s">
        <v>28</v>
      </c>
      <c r="C18" s="36">
        <v>0</v>
      </c>
      <c r="D18" s="36">
        <v>0</v>
      </c>
    </row>
    <row r="19" spans="1:4" ht="15" customHeight="1" x14ac:dyDescent="0.45">
      <c r="A19" s="37"/>
      <c r="B19" t="s">
        <v>28</v>
      </c>
      <c r="C19" s="36">
        <v>0</v>
      </c>
      <c r="D19" s="36">
        <v>0</v>
      </c>
    </row>
    <row r="20" spans="1:4" ht="15" customHeight="1" x14ac:dyDescent="0.45">
      <c r="A20" s="37"/>
      <c r="B20" t="s">
        <v>28</v>
      </c>
      <c r="C20" s="36">
        <v>0</v>
      </c>
      <c r="D20" s="36">
        <v>0</v>
      </c>
    </row>
    <row r="21" spans="1:4" ht="15" customHeight="1" x14ac:dyDescent="0.45">
      <c r="A21" s="37"/>
      <c r="B21" t="s">
        <v>28</v>
      </c>
      <c r="C21" s="36">
        <v>0</v>
      </c>
      <c r="D21" s="36">
        <v>0</v>
      </c>
    </row>
    <row r="22" spans="1:4" ht="15" customHeight="1" x14ac:dyDescent="0.45">
      <c r="A22" s="37"/>
      <c r="B22" t="s">
        <v>28</v>
      </c>
      <c r="C22" s="36">
        <v>0</v>
      </c>
      <c r="D22" s="36">
        <v>0</v>
      </c>
    </row>
    <row r="23" spans="1:4" ht="15" customHeight="1" x14ac:dyDescent="0.45">
      <c r="A23" s="37"/>
      <c r="B23" t="s">
        <v>28</v>
      </c>
      <c r="C23" s="36">
        <v>0</v>
      </c>
      <c r="D23" s="36">
        <v>0</v>
      </c>
    </row>
    <row r="24" spans="1:4" ht="15" customHeight="1" x14ac:dyDescent="0.45">
      <c r="A24" s="37"/>
      <c r="B24" t="s">
        <v>28</v>
      </c>
      <c r="C24" s="36">
        <v>0</v>
      </c>
      <c r="D24" s="36">
        <v>0</v>
      </c>
    </row>
    <row r="25" spans="1:4" ht="15" customHeight="1" x14ac:dyDescent="0.45">
      <c r="A25" s="37"/>
    </row>
    <row r="26" spans="1:4" ht="15" customHeight="1" x14ac:dyDescent="0.45">
      <c r="A26" s="37"/>
      <c r="B26" t="s">
        <v>29</v>
      </c>
      <c r="C26">
        <f>SUM(C8,C11:C24)</f>
        <v>1057.546</v>
      </c>
      <c r="D26">
        <f>SUM(D8,D11:D24)</f>
        <v>954.03300000000002</v>
      </c>
    </row>
    <row r="27" spans="1:4" ht="15" customHeight="1" x14ac:dyDescent="0.45">
      <c r="A27" s="37"/>
      <c r="B27" t="s">
        <v>30</v>
      </c>
      <c r="C27" s="36">
        <f>48.039+172.34</f>
        <v>220.37900000000002</v>
      </c>
      <c r="D27" s="36">
        <f>84.668+198.121</f>
        <v>282.78899999999999</v>
      </c>
    </row>
    <row r="28" spans="1:4" ht="15" customHeight="1" x14ac:dyDescent="0.45">
      <c r="A28" s="37"/>
      <c r="B28" t="s">
        <v>31</v>
      </c>
      <c r="C28">
        <f>SUM(C26:C27)</f>
        <v>1277.9250000000002</v>
      </c>
      <c r="D28">
        <f>SUM(D26:D27)</f>
        <v>1236.8220000000001</v>
      </c>
    </row>
    <row r="29" spans="1:4" ht="15" customHeight="1" x14ac:dyDescent="0.45">
      <c r="A29" s="37"/>
    </row>
    <row r="30" spans="1:4" ht="15" customHeight="1" x14ac:dyDescent="0.45">
      <c r="A30" s="37"/>
      <c r="B30" t="s">
        <v>32</v>
      </c>
      <c r="C30" s="36">
        <v>10.69</v>
      </c>
      <c r="D30" s="36">
        <v>18.952999999999999</v>
      </c>
    </row>
    <row r="31" spans="1:4" ht="15" customHeight="1" x14ac:dyDescent="0.45">
      <c r="A31" s="37"/>
    </row>
    <row r="32" spans="1:4" ht="15" customHeight="1" x14ac:dyDescent="0.45">
      <c r="A32" s="37"/>
      <c r="B32" t="s">
        <v>33</v>
      </c>
      <c r="C32" s="36">
        <v>1022.748</v>
      </c>
      <c r="D32" s="36">
        <v>60.646000000000001</v>
      </c>
    </row>
    <row r="33" spans="1:4" ht="15" customHeight="1" x14ac:dyDescent="0.45">
      <c r="A33" s="37"/>
      <c r="B33" t="s">
        <v>34</v>
      </c>
      <c r="C33" s="36">
        <v>118.63</v>
      </c>
      <c r="D33" s="36">
        <v>-316.98399999999998</v>
      </c>
    </row>
    <row r="34" spans="1:4" ht="15" customHeight="1" x14ac:dyDescent="0.45">
      <c r="A34" s="37"/>
      <c r="B34" t="s">
        <v>35</v>
      </c>
      <c r="C34" s="43">
        <f>C33/C32</f>
        <v>0.11599142701819019</v>
      </c>
      <c r="D34" s="43">
        <f>D33/D32</f>
        <v>-5.2267915443722579</v>
      </c>
    </row>
    <row r="35" spans="1:4" ht="15" customHeight="1" x14ac:dyDescent="0.45">
      <c r="A35" s="37"/>
      <c r="B35" t="s">
        <v>36</v>
      </c>
      <c r="C35" s="38">
        <v>0.19</v>
      </c>
      <c r="D35" s="38">
        <v>0.19</v>
      </c>
    </row>
    <row r="36" spans="1:4" ht="15" customHeight="1" x14ac:dyDescent="0.45">
      <c r="A36" s="37"/>
      <c r="B36" t="s">
        <v>37</v>
      </c>
      <c r="C36" s="38">
        <v>0</v>
      </c>
      <c r="D36" s="38">
        <v>0</v>
      </c>
    </row>
    <row r="37" spans="1:4" ht="15" customHeight="1" x14ac:dyDescent="0.45">
      <c r="A37" s="37"/>
      <c r="B37" t="s">
        <v>38</v>
      </c>
      <c r="C37" s="43">
        <f>SUM(C35:C36)</f>
        <v>0.19</v>
      </c>
      <c r="D37" s="43">
        <f>SUM(D35:D36)</f>
        <v>0.19</v>
      </c>
    </row>
    <row r="38" spans="1:4" ht="15" customHeight="1" x14ac:dyDescent="0.45">
      <c r="A38" s="37"/>
    </row>
    <row r="39" spans="1:4" ht="15" customHeight="1" x14ac:dyDescent="0.45">
      <c r="A39" s="37"/>
      <c r="B39" t="s">
        <v>127</v>
      </c>
      <c r="C39" s="36">
        <v>904.11800000000005</v>
      </c>
      <c r="D39" s="36">
        <v>377.63</v>
      </c>
    </row>
    <row r="40" spans="1:4" ht="15" customHeight="1" x14ac:dyDescent="0.45">
      <c r="A40" s="37"/>
    </row>
    <row r="41" spans="1:4" ht="15" customHeight="1" x14ac:dyDescent="0.45">
      <c r="A41" s="37" t="s">
        <v>39</v>
      </c>
    </row>
    <row r="42" spans="1:4" ht="15" customHeight="1" x14ac:dyDescent="0.45">
      <c r="A42" s="37"/>
      <c r="B42" t="s">
        <v>40</v>
      </c>
      <c r="C42" s="36">
        <v>7274.1530000000002</v>
      </c>
      <c r="D42" s="36">
        <v>11654.949000000001</v>
      </c>
    </row>
    <row r="43" spans="1:4" ht="15" customHeight="1" x14ac:dyDescent="0.45">
      <c r="A43" s="37"/>
      <c r="B43" t="s">
        <v>41</v>
      </c>
      <c r="C43" s="36">
        <v>3648.8589999999999</v>
      </c>
      <c r="D43" s="36">
        <v>4836.2340000000004</v>
      </c>
    </row>
    <row r="44" spans="1:4" ht="15" customHeight="1" x14ac:dyDescent="0.45">
      <c r="A44" s="37"/>
      <c r="B44" t="s">
        <v>42</v>
      </c>
      <c r="C44">
        <f>C42-C43</f>
        <v>3625.2940000000003</v>
      </c>
      <c r="D44">
        <f>D42-D43</f>
        <v>6818.7150000000001</v>
      </c>
    </row>
    <row r="45" spans="1:4" ht="15" customHeight="1" x14ac:dyDescent="0.45">
      <c r="A45" s="37"/>
    </row>
    <row r="46" spans="1:4" ht="15" customHeight="1" x14ac:dyDescent="0.45">
      <c r="A46" s="37"/>
      <c r="B46" t="s">
        <v>43</v>
      </c>
    </row>
    <row r="47" spans="1:4" ht="15" customHeight="1" x14ac:dyDescent="0.45">
      <c r="A47" s="37"/>
      <c r="B47" t="s">
        <v>44</v>
      </c>
      <c r="C47" s="36">
        <f>2511.043-67.8</f>
        <v>2443.2429999999999</v>
      </c>
      <c r="D47" s="36">
        <f>2569.083-125.286</f>
        <v>2443.797</v>
      </c>
    </row>
    <row r="48" spans="1:4" ht="15" customHeight="1" x14ac:dyDescent="0.45">
      <c r="A48" s="37"/>
      <c r="B48" t="s">
        <v>45</v>
      </c>
      <c r="C48" s="36">
        <v>0</v>
      </c>
      <c r="D48" s="36">
        <v>0</v>
      </c>
    </row>
    <row r="49" spans="1:4" ht="15" customHeight="1" x14ac:dyDescent="0.45">
      <c r="A49" s="37"/>
      <c r="B49" t="s">
        <v>46</v>
      </c>
      <c r="C49" s="36">
        <v>242.66399999999999</v>
      </c>
      <c r="D49" s="36">
        <v>415.07299999999998</v>
      </c>
    </row>
    <row r="50" spans="1:4" ht="15" customHeight="1" x14ac:dyDescent="0.45">
      <c r="A50" s="37"/>
      <c r="B50" t="s">
        <v>115</v>
      </c>
      <c r="C50" s="36">
        <v>693.24</v>
      </c>
      <c r="D50" s="36">
        <v>825.21299999999997</v>
      </c>
    </row>
    <row r="51" spans="1:4" ht="15" customHeight="1" x14ac:dyDescent="0.45">
      <c r="A51" s="37"/>
      <c r="B51" t="s">
        <v>47</v>
      </c>
      <c r="C51" s="36">
        <v>95.201999999999998</v>
      </c>
      <c r="D51" s="36">
        <v>114.74</v>
      </c>
    </row>
    <row r="52" spans="1:4" ht="15" customHeight="1" x14ac:dyDescent="0.45">
      <c r="A52" s="37"/>
      <c r="B52" t="s">
        <v>28</v>
      </c>
      <c r="C52" s="36">
        <v>5.1120000000000001</v>
      </c>
      <c r="D52" s="36">
        <v>4.7450000000000001</v>
      </c>
    </row>
    <row r="53" spans="1:4" ht="15" customHeight="1" x14ac:dyDescent="0.45">
      <c r="A53" s="37"/>
      <c r="B53" t="s">
        <v>48</v>
      </c>
      <c r="C53">
        <f>SUM(C47:C52)</f>
        <v>3479.4610000000002</v>
      </c>
      <c r="D53">
        <f>SUM(D47:D52)</f>
        <v>3803.5679999999993</v>
      </c>
    </row>
    <row r="54" spans="1:4" ht="15" customHeight="1" x14ac:dyDescent="0.45">
      <c r="A54" s="37"/>
    </row>
    <row r="55" spans="1:4" ht="15" customHeight="1" x14ac:dyDescent="0.45">
      <c r="A55" s="37"/>
      <c r="B55" t="s">
        <v>49</v>
      </c>
    </row>
    <row r="56" spans="1:4" ht="15" customHeight="1" x14ac:dyDescent="0.45">
      <c r="A56" s="37"/>
      <c r="B56" t="s">
        <v>50</v>
      </c>
      <c r="C56" s="36">
        <v>165.13</v>
      </c>
      <c r="D56" s="36">
        <v>180.452</v>
      </c>
    </row>
    <row r="57" spans="1:4" ht="15" customHeight="1" x14ac:dyDescent="0.45">
      <c r="A57" s="37"/>
      <c r="B57" t="s">
        <v>51</v>
      </c>
      <c r="C57" s="36">
        <f>478.422+504.114</f>
        <v>982.53600000000006</v>
      </c>
      <c r="D57" s="36">
        <f>815.507+176.134</f>
        <v>991.64099999999996</v>
      </c>
    </row>
    <row r="58" spans="1:4" ht="15" customHeight="1" x14ac:dyDescent="0.45">
      <c r="A58" s="37"/>
      <c r="B58" t="s">
        <v>52</v>
      </c>
      <c r="C58" s="36">
        <v>-7.5620000000000003</v>
      </c>
      <c r="D58" s="36">
        <v>0.45</v>
      </c>
    </row>
    <row r="59" spans="1:4" ht="15" customHeight="1" x14ac:dyDescent="0.45">
      <c r="A59" s="37"/>
      <c r="B59" t="s">
        <v>53</v>
      </c>
      <c r="C59" s="36">
        <v>92.188000000000002</v>
      </c>
      <c r="D59" s="36">
        <v>444.14100000000002</v>
      </c>
    </row>
    <row r="60" spans="1:4" ht="15" customHeight="1" x14ac:dyDescent="0.45">
      <c r="A60" s="37"/>
      <c r="B60" t="s">
        <v>315</v>
      </c>
      <c r="C60" s="36">
        <v>2292.9470000000001</v>
      </c>
      <c r="D60" s="36">
        <v>3037.1840000000002</v>
      </c>
    </row>
    <row r="61" spans="1:4" ht="15" customHeight="1" x14ac:dyDescent="0.45">
      <c r="A61" s="37"/>
      <c r="B61" t="s">
        <v>289</v>
      </c>
      <c r="C61" s="36">
        <v>0</v>
      </c>
      <c r="D61" s="36">
        <v>0</v>
      </c>
    </row>
    <row r="62" spans="1:4" ht="15" customHeight="1" x14ac:dyDescent="0.45">
      <c r="A62" s="37"/>
      <c r="B62" t="s">
        <v>28</v>
      </c>
      <c r="C62" s="36">
        <v>0</v>
      </c>
      <c r="D62" s="36">
        <v>0</v>
      </c>
    </row>
    <row r="63" spans="1:4" ht="15" customHeight="1" x14ac:dyDescent="0.45">
      <c r="A63" s="37"/>
      <c r="B63" t="s">
        <v>28</v>
      </c>
      <c r="C63" s="36">
        <v>0</v>
      </c>
      <c r="D63" s="36">
        <v>0</v>
      </c>
    </row>
    <row r="64" spans="1:4" ht="15" customHeight="1" x14ac:dyDescent="0.45">
      <c r="A64" s="37"/>
      <c r="B64" t="s">
        <v>54</v>
      </c>
      <c r="C64">
        <f>SUM(C56:C63)</f>
        <v>3525.2390000000005</v>
      </c>
      <c r="D64">
        <f>SUM(D56:D63)</f>
        <v>4653.8680000000004</v>
      </c>
    </row>
    <row r="65" spans="1:4" ht="15" customHeight="1" x14ac:dyDescent="0.45">
      <c r="A65" s="37"/>
    </row>
    <row r="66" spans="1:4" ht="15" customHeight="1" x14ac:dyDescent="0.45">
      <c r="A66" s="37"/>
      <c r="B66" t="s">
        <v>55</v>
      </c>
      <c r="C66">
        <f>C53-C64</f>
        <v>-45.778000000000247</v>
      </c>
      <c r="D66">
        <f>D53-D64</f>
        <v>-850.30000000000109</v>
      </c>
    </row>
    <row r="67" spans="1:4" ht="15" customHeight="1" x14ac:dyDescent="0.45">
      <c r="A67" s="37"/>
    </row>
    <row r="68" spans="1:4" ht="15" customHeight="1" x14ac:dyDescent="0.45">
      <c r="A68" s="37"/>
      <c r="B68" t="s">
        <v>56</v>
      </c>
      <c r="C68" s="36">
        <v>118.753</v>
      </c>
      <c r="D68" s="36">
        <v>276.697</v>
      </c>
    </row>
    <row r="69" spans="1:4" ht="15" customHeight="1" x14ac:dyDescent="0.45">
      <c r="A69" s="37"/>
      <c r="B69" t="s">
        <v>290</v>
      </c>
      <c r="C69" s="36">
        <v>263.35300000000001</v>
      </c>
      <c r="D69" s="36">
        <v>582.51700000000005</v>
      </c>
    </row>
    <row r="70" spans="1:4" ht="15" customHeight="1" x14ac:dyDescent="0.45">
      <c r="A70" s="37"/>
      <c r="B70" t="s">
        <v>57</v>
      </c>
      <c r="C70">
        <v>0</v>
      </c>
      <c r="D70">
        <v>0</v>
      </c>
    </row>
    <row r="71" spans="1:4" ht="15" customHeight="1" x14ac:dyDescent="0.45">
      <c r="A71" s="37"/>
      <c r="B71" t="s">
        <v>58</v>
      </c>
      <c r="C71" s="36">
        <v>0</v>
      </c>
      <c r="D71" s="36">
        <v>0</v>
      </c>
    </row>
    <row r="72" spans="1:4" ht="15" customHeight="1" x14ac:dyDescent="0.45">
      <c r="A72" s="37"/>
      <c r="B72" t="s">
        <v>59</v>
      </c>
      <c r="C72" s="36">
        <f>75.309+0</f>
        <v>75.308999999999997</v>
      </c>
      <c r="D72" s="36">
        <f>242.612+517.284</f>
        <v>759.89599999999996</v>
      </c>
    </row>
    <row r="73" spans="1:4" ht="15" customHeight="1" x14ac:dyDescent="0.45">
      <c r="A73" s="37"/>
    </row>
    <row r="74" spans="1:4" ht="15" customHeight="1" x14ac:dyDescent="0.45">
      <c r="A74" s="37"/>
      <c r="B74" t="s">
        <v>60</v>
      </c>
    </row>
    <row r="75" spans="1:4" ht="15" customHeight="1" x14ac:dyDescent="0.45">
      <c r="A75" s="37"/>
      <c r="B75" t="s">
        <v>61</v>
      </c>
      <c r="C75" s="36">
        <v>0</v>
      </c>
      <c r="D75" s="36">
        <v>0</v>
      </c>
    </row>
    <row r="76" spans="1:4" ht="15" customHeight="1" x14ac:dyDescent="0.45">
      <c r="A76" s="37"/>
      <c r="B76" t="s">
        <v>62</v>
      </c>
      <c r="C76" s="36">
        <v>0</v>
      </c>
      <c r="D76" s="36">
        <v>0</v>
      </c>
    </row>
    <row r="77" spans="1:4" ht="15" customHeight="1" x14ac:dyDescent="0.45">
      <c r="A77" s="37"/>
      <c r="B77" t="s">
        <v>63</v>
      </c>
      <c r="C77" s="36">
        <v>0</v>
      </c>
      <c r="D77" s="36">
        <v>0</v>
      </c>
    </row>
    <row r="78" spans="1:4" ht="15" customHeight="1" x14ac:dyDescent="0.45">
      <c r="A78" s="37"/>
      <c r="B78" t="s">
        <v>64</v>
      </c>
      <c r="C78" s="36">
        <v>0</v>
      </c>
      <c r="D78" s="36">
        <v>0</v>
      </c>
    </row>
    <row r="79" spans="1:4" ht="15" customHeight="1" x14ac:dyDescent="0.45">
      <c r="A79" s="37"/>
      <c r="B79" t="s">
        <v>65</v>
      </c>
      <c r="C79" s="36">
        <v>0</v>
      </c>
      <c r="D79" s="36">
        <v>0</v>
      </c>
    </row>
    <row r="80" spans="1:4" ht="15" customHeight="1" x14ac:dyDescent="0.45">
      <c r="A80" s="37"/>
      <c r="B80" t="s">
        <v>291</v>
      </c>
      <c r="C80" s="36">
        <v>123.62</v>
      </c>
      <c r="D80" s="36">
        <v>182.36600000000001</v>
      </c>
    </row>
    <row r="81" spans="1:4" ht="15" customHeight="1" x14ac:dyDescent="0.45">
      <c r="A81" s="37"/>
      <c r="B81" t="s">
        <v>292</v>
      </c>
      <c r="C81" s="36">
        <v>135.774</v>
      </c>
      <c r="D81" s="36">
        <v>461.30500000000001</v>
      </c>
    </row>
    <row r="82" spans="1:4" ht="15" customHeight="1" x14ac:dyDescent="0.45">
      <c r="A82" s="37"/>
      <c r="B82" t="s">
        <v>60</v>
      </c>
      <c r="C82">
        <f>SUM(C75:C81)</f>
        <v>259.39400000000001</v>
      </c>
      <c r="D82">
        <f>SUM(D75:D81)</f>
        <v>643.67100000000005</v>
      </c>
    </row>
    <row r="83" spans="1:4" ht="15" customHeight="1" x14ac:dyDescent="0.45">
      <c r="A83" s="37"/>
    </row>
    <row r="84" spans="1:4" ht="15" customHeight="1" x14ac:dyDescent="0.45">
      <c r="A84" s="37"/>
      <c r="B84" t="s">
        <v>66</v>
      </c>
      <c r="C84" s="36">
        <v>3799.8040000000001</v>
      </c>
      <c r="D84" s="36">
        <v>7856.1260000000002</v>
      </c>
    </row>
    <row r="85" spans="1:4" ht="15" customHeight="1" x14ac:dyDescent="0.45">
      <c r="A85" s="37"/>
      <c r="B85" t="s">
        <v>67</v>
      </c>
      <c r="C85" s="36">
        <v>0</v>
      </c>
      <c r="D85" s="36">
        <v>0</v>
      </c>
    </row>
    <row r="86" spans="1:4" ht="15" customHeight="1" x14ac:dyDescent="0.45">
      <c r="A86" s="37"/>
      <c r="B86" t="s">
        <v>68</v>
      </c>
      <c r="C86">
        <f>SUM(C84:C85)</f>
        <v>3799.8040000000001</v>
      </c>
      <c r="D86">
        <f>SUM(D84:D85)</f>
        <v>7856.1260000000002</v>
      </c>
    </row>
    <row r="87" spans="1:4" ht="15" customHeight="1" x14ac:dyDescent="0.45">
      <c r="A87" s="37"/>
      <c r="B87" t="s">
        <v>69</v>
      </c>
      <c r="C87">
        <f>C82-C86</f>
        <v>-3540.41</v>
      </c>
      <c r="D87">
        <f>D82-D86</f>
        <v>-7212.4549999999999</v>
      </c>
    </row>
    <row r="88" spans="1:4" ht="15" customHeight="1" x14ac:dyDescent="0.45">
      <c r="A88" s="37"/>
    </row>
    <row r="89" spans="1:4" ht="15" customHeight="1" x14ac:dyDescent="0.45">
      <c r="A89" s="37"/>
      <c r="B89" t="s">
        <v>116</v>
      </c>
      <c r="C89" s="36">
        <v>3876.7379999999998</v>
      </c>
      <c r="D89" s="36">
        <v>7221.3689999999997</v>
      </c>
    </row>
    <row r="90" spans="1:4" ht="15" customHeight="1" x14ac:dyDescent="0.45">
      <c r="A90" s="37"/>
    </row>
    <row r="91" spans="1:4" ht="15" customHeight="1" x14ac:dyDescent="0.45">
      <c r="A91" s="37" t="s">
        <v>293</v>
      </c>
    </row>
    <row r="92" spans="1:4" ht="15" customHeight="1" x14ac:dyDescent="0.45">
      <c r="A92" s="37"/>
      <c r="B92" t="s">
        <v>294</v>
      </c>
      <c r="C92" s="36">
        <v>4468</v>
      </c>
      <c r="D92" s="36">
        <v>5775</v>
      </c>
    </row>
    <row r="93" spans="1:4" ht="15" customHeight="1" x14ac:dyDescent="0.45">
      <c r="A93" s="37"/>
      <c r="B93" t="s">
        <v>295</v>
      </c>
      <c r="C93" s="43">
        <f>C92/C6</f>
        <v>0.61266872215103219</v>
      </c>
      <c r="D93" s="43">
        <f>D92/D6</f>
        <v>0.68684128649951903</v>
      </c>
    </row>
    <row r="94" spans="1:4" ht="15" customHeight="1" x14ac:dyDescent="0.45">
      <c r="A94" s="37"/>
      <c r="B94" t="s">
        <v>296</v>
      </c>
      <c r="C94">
        <f>C60</f>
        <v>2292.9470000000001</v>
      </c>
      <c r="D94">
        <f>D60</f>
        <v>3037.1840000000002</v>
      </c>
    </row>
    <row r="95" spans="1:4" ht="15" customHeight="1" x14ac:dyDescent="0.45">
      <c r="A95" s="37"/>
      <c r="B95" t="s">
        <v>297</v>
      </c>
      <c r="C95" s="36">
        <v>0</v>
      </c>
      <c r="D95" s="36">
        <v>0</v>
      </c>
    </row>
    <row r="96" spans="1:4" ht="15" customHeight="1" x14ac:dyDescent="0.45">
      <c r="A96" s="37"/>
      <c r="B96" t="s">
        <v>298</v>
      </c>
      <c r="C96" s="43">
        <f>SUM(C94:C95)/C6</f>
        <v>0.3144173922224805</v>
      </c>
      <c r="D96" s="43">
        <f>SUM(D94:D95)/D6</f>
        <v>0.36122309366160266</v>
      </c>
    </row>
    <row r="97" spans="1:4" ht="15" customHeight="1" x14ac:dyDescent="0.45">
      <c r="A97" s="37"/>
    </row>
    <row r="98" spans="1:4" ht="15" customHeight="1" x14ac:dyDescent="0.45">
      <c r="A98" s="37" t="s">
        <v>70</v>
      </c>
    </row>
    <row r="99" spans="1:4" ht="15" customHeight="1" x14ac:dyDescent="0.45">
      <c r="A99" s="37"/>
      <c r="B99" t="s">
        <v>71</v>
      </c>
      <c r="D99" s="43">
        <f>D6/C6-1</f>
        <v>0.15294380601931934</v>
      </c>
    </row>
    <row r="100" spans="1:4" ht="15" customHeight="1" x14ac:dyDescent="0.45">
      <c r="A100" s="37"/>
      <c r="B100" t="s">
        <v>72</v>
      </c>
      <c r="C100" s="43">
        <f>C7/C6</f>
        <v>0.68946855650559424</v>
      </c>
      <c r="D100" s="43">
        <f>D7/D6</f>
        <v>0.70543631012923791</v>
      </c>
    </row>
    <row r="101" spans="1:4" ht="15" customHeight="1" x14ac:dyDescent="0.45">
      <c r="A101" s="37"/>
      <c r="B101" t="s">
        <v>73</v>
      </c>
      <c r="C101" s="43">
        <f>C26/C6</f>
        <v>0.14501462767142692</v>
      </c>
      <c r="D101" s="43">
        <f>D26/D6</f>
        <v>0.11346653733038885</v>
      </c>
    </row>
    <row r="102" spans="1:4" ht="15" customHeight="1" x14ac:dyDescent="0.45">
      <c r="A102" s="37"/>
      <c r="B102" t="s">
        <v>74</v>
      </c>
      <c r="C102" s="43">
        <f>C28/C6</f>
        <v>0.17523381306062172</v>
      </c>
      <c r="D102" s="43">
        <f>D28/D6</f>
        <v>0.14709963872742998</v>
      </c>
    </row>
    <row r="103" spans="1:4" ht="15" customHeight="1" x14ac:dyDescent="0.45">
      <c r="A103" s="37"/>
      <c r="B103" t="s">
        <v>75</v>
      </c>
      <c r="C103">
        <f>C26*(1-C34)</f>
        <v>934.87973032262107</v>
      </c>
      <c r="D103">
        <f>D26*(1-D34)</f>
        <v>5940.564617452098</v>
      </c>
    </row>
    <row r="104" spans="1:4" ht="15" customHeight="1" x14ac:dyDescent="0.45">
      <c r="A104" s="37"/>
      <c r="B104" t="s">
        <v>76</v>
      </c>
      <c r="C104">
        <f>C89+C87</f>
        <v>336.32799999999997</v>
      </c>
      <c r="D104">
        <f>D89+D87</f>
        <v>8.9139999999997599</v>
      </c>
    </row>
    <row r="105" spans="1:4" ht="15" customHeight="1" x14ac:dyDescent="0.45">
      <c r="A105" s="37"/>
      <c r="B105" t="s">
        <v>89</v>
      </c>
      <c r="C105" s="43">
        <f>C103/C104</f>
        <v>2.7796666656437203</v>
      </c>
      <c r="D105" s="43">
        <f>D103/D104</f>
        <v>666.43085230561564</v>
      </c>
    </row>
    <row r="106" spans="1:4" ht="15" customHeight="1" x14ac:dyDescent="0.45">
      <c r="A106" s="37"/>
    </row>
    <row r="107" spans="1:4" ht="15" customHeight="1" x14ac:dyDescent="0.45">
      <c r="A107" s="37" t="s">
        <v>77</v>
      </c>
    </row>
    <row r="108" spans="1:4" ht="15" customHeight="1" x14ac:dyDescent="0.45">
      <c r="A108" s="37"/>
      <c r="B108" t="s">
        <v>78</v>
      </c>
      <c r="C108" s="43">
        <f>C66/C6</f>
        <v>-6.2772490516181962E-3</v>
      </c>
      <c r="D108" s="43">
        <f>D66/D6</f>
        <v>-0.10112920275507216</v>
      </c>
    </row>
    <row r="109" spans="1:4" ht="15" customHeight="1" x14ac:dyDescent="0.45">
      <c r="A109" s="37"/>
      <c r="B109" t="s">
        <v>79</v>
      </c>
      <c r="C109" s="43">
        <f>C68/C6</f>
        <v>1.62838515581024E-2</v>
      </c>
      <c r="D109" s="43">
        <f>D68/D6</f>
        <v>3.2908558173256691E-2</v>
      </c>
    </row>
    <row r="110" spans="1:4" ht="15" customHeight="1" x14ac:dyDescent="0.45">
      <c r="A110" s="37"/>
      <c r="B110" t="s">
        <v>80</v>
      </c>
      <c r="C110" s="43">
        <f>C72/C6</f>
        <v>1.0326649238243526E-2</v>
      </c>
      <c r="D110" s="43">
        <f>D72/D6</f>
        <v>9.0377133549062932E-2</v>
      </c>
    </row>
    <row r="111" spans="1:4" ht="15" customHeight="1" x14ac:dyDescent="0.45">
      <c r="A111" s="37"/>
      <c r="B111" t="s">
        <v>114</v>
      </c>
      <c r="C111" s="44">
        <f>C72/C27</f>
        <v>0.34172493749404431</v>
      </c>
      <c r="D111" s="44">
        <f>D72/D27</f>
        <v>2.6871483685716204</v>
      </c>
    </row>
    <row r="112" spans="1:4" ht="15" customHeight="1" x14ac:dyDescent="0.45">
      <c r="A112" s="37"/>
    </row>
    <row r="113" spans="1:4" ht="15" customHeight="1" x14ac:dyDescent="0.45">
      <c r="A113" s="37" t="s">
        <v>81</v>
      </c>
    </row>
    <row r="114" spans="1:4" ht="15" customHeight="1" x14ac:dyDescent="0.45">
      <c r="A114" s="37"/>
      <c r="B114" t="s">
        <v>82</v>
      </c>
      <c r="C114" s="44">
        <f>C82/C89</f>
        <v>6.6910376713618519E-2</v>
      </c>
      <c r="D114" s="44">
        <f>D82/D89</f>
        <v>8.9134207101174312E-2</v>
      </c>
    </row>
    <row r="115" spans="1:4" ht="15" customHeight="1" x14ac:dyDescent="0.45">
      <c r="A115" s="37"/>
      <c r="B115" t="s">
        <v>83</v>
      </c>
      <c r="C115" s="44">
        <f>C82/(C82+C89)</f>
        <v>6.2714149355001247E-2</v>
      </c>
      <c r="D115" s="44">
        <f>D82/(D82+D89)</f>
        <v>8.1839507491379582E-2</v>
      </c>
    </row>
    <row r="116" spans="1:4" ht="15" customHeight="1" x14ac:dyDescent="0.45">
      <c r="A116" s="37"/>
      <c r="B116" t="s">
        <v>84</v>
      </c>
      <c r="C116" s="44">
        <f>C87/C89</f>
        <v>-0.91324458862063929</v>
      </c>
      <c r="D116" s="44">
        <f>D87/D89</f>
        <v>-0.99876560801698411</v>
      </c>
    </row>
    <row r="117" spans="1:4" ht="15" customHeight="1" x14ac:dyDescent="0.45">
      <c r="A117" s="37"/>
      <c r="B117" t="s">
        <v>85</v>
      </c>
      <c r="C117" s="44">
        <f>C87/(C87+C89)</f>
        <v>-10.52665850003568</v>
      </c>
      <c r="D117" s="44">
        <f>D87/(D87+D89)</f>
        <v>-809.11543639221384</v>
      </c>
    </row>
    <row r="118" spans="1:4" ht="15" customHeight="1" x14ac:dyDescent="0.45">
      <c r="A118" s="37"/>
      <c r="B118" t="s">
        <v>86</v>
      </c>
      <c r="C118" s="44">
        <f>C87/C28</f>
        <v>-2.7704364497134022</v>
      </c>
      <c r="D118" s="44">
        <f>D87/D28</f>
        <v>-5.8314413876855351</v>
      </c>
    </row>
    <row r="119" spans="1:4" ht="15" customHeight="1" x14ac:dyDescent="0.45">
      <c r="A119" s="37"/>
      <c r="B119" t="s">
        <v>87</v>
      </c>
      <c r="C119" s="44">
        <f>C28/C30</f>
        <v>119.54396632366701</v>
      </c>
      <c r="D119" s="44">
        <f>D28/D30</f>
        <v>65.257320740779832</v>
      </c>
    </row>
    <row r="120" spans="1:4" ht="15" customHeight="1" x14ac:dyDescent="0.45">
      <c r="A120" s="35"/>
    </row>
    <row r="121" spans="1:4" ht="15" customHeight="1" x14ac:dyDescent="0.45">
      <c r="A121" s="37" t="s">
        <v>124</v>
      </c>
    </row>
    <row r="122" spans="1:4" ht="15" customHeight="1" x14ac:dyDescent="0.45">
      <c r="A122" s="37"/>
      <c r="B122" t="s">
        <v>299</v>
      </c>
      <c r="C122" s="39">
        <v>0</v>
      </c>
      <c r="D122" s="39">
        <v>0</v>
      </c>
    </row>
    <row r="123" spans="1:4" ht="15" customHeight="1" x14ac:dyDescent="0.45">
      <c r="A123" s="37"/>
      <c r="B123" t="s">
        <v>300</v>
      </c>
      <c r="C123" s="39">
        <v>0</v>
      </c>
      <c r="D123" s="39">
        <v>0</v>
      </c>
    </row>
    <row r="124" spans="1:4" ht="15" customHeight="1" x14ac:dyDescent="0.45">
      <c r="A124" s="37"/>
      <c r="B124" t="s">
        <v>126</v>
      </c>
      <c r="C124" s="45">
        <v>0.33300000000000002</v>
      </c>
      <c r="D124" s="45">
        <v>0.33300000000000002</v>
      </c>
    </row>
    <row r="125" spans="1:4" ht="15" customHeight="1" x14ac:dyDescent="0.45">
      <c r="A125" s="37"/>
    </row>
    <row r="126" spans="1:4" ht="15" customHeight="1" x14ac:dyDescent="0.45">
      <c r="A126" s="37" t="s">
        <v>125</v>
      </c>
    </row>
    <row r="127" spans="1:4" ht="15" customHeight="1" x14ac:dyDescent="0.45">
      <c r="A127" s="37"/>
      <c r="B127" t="s">
        <v>120</v>
      </c>
      <c r="C127">
        <f>C28+C122</f>
        <v>1277.9250000000002</v>
      </c>
      <c r="D127">
        <f>D28+D122</f>
        <v>1236.8220000000001</v>
      </c>
    </row>
    <row r="128" spans="1:4" ht="15" customHeight="1" x14ac:dyDescent="0.45">
      <c r="A128" s="37"/>
      <c r="B128" t="s">
        <v>121</v>
      </c>
      <c r="C128" s="43">
        <f>C127/C6</f>
        <v>0.17523381306062172</v>
      </c>
      <c r="D128" s="43">
        <f>D127/D6</f>
        <v>0.14709963872742998</v>
      </c>
    </row>
    <row r="129" spans="1:4" ht="15" customHeight="1" x14ac:dyDescent="0.45">
      <c r="A129" s="37"/>
      <c r="B129" t="s">
        <v>119</v>
      </c>
      <c r="C129">
        <f>C87+C123</f>
        <v>-3540.41</v>
      </c>
      <c r="D129">
        <f>D87+D123</f>
        <v>-7212.4549999999999</v>
      </c>
    </row>
    <row r="130" spans="1:4" ht="15" customHeight="1" x14ac:dyDescent="0.45">
      <c r="A130" s="37"/>
      <c r="B130" t="s">
        <v>122</v>
      </c>
      <c r="C130" s="44">
        <f>C129/C127</f>
        <v>-2.7704364497134022</v>
      </c>
      <c r="D130" s="44">
        <f>D129/D127</f>
        <v>-5.8314413876855351</v>
      </c>
    </row>
    <row r="131" spans="1:4" ht="15" customHeight="1" x14ac:dyDescent="0.45">
      <c r="A131" s="37"/>
    </row>
    <row r="132" spans="1:4" ht="15" customHeight="1" x14ac:dyDescent="0.45">
      <c r="A132" s="37"/>
      <c r="B132" t="s">
        <v>123</v>
      </c>
      <c r="C132">
        <f>C89+C129</f>
        <v>336.32799999999997</v>
      </c>
    </row>
    <row r="133" spans="1:4" ht="15" customHeight="1" x14ac:dyDescent="0.45">
      <c r="A133" s="37"/>
      <c r="B133" t="s">
        <v>118</v>
      </c>
      <c r="D133">
        <f>(D26+(D122*D124))*(1-D34)</f>
        <v>5940.564617452098</v>
      </c>
    </row>
    <row r="134" spans="1:4" ht="15" customHeight="1" x14ac:dyDescent="0.45">
      <c r="A134" s="37"/>
      <c r="B134" t="s">
        <v>117</v>
      </c>
      <c r="D134" s="43">
        <f>D133/C132</f>
        <v>17.663009376121224</v>
      </c>
    </row>
    <row r="135" spans="1:4" ht="15" customHeight="1" x14ac:dyDescent="0.45">
      <c r="A135" s="37"/>
    </row>
    <row r="136" spans="1:4" ht="15" customHeight="1" x14ac:dyDescent="0.45">
      <c r="A136" s="35" t="s">
        <v>88</v>
      </c>
    </row>
    <row r="137" spans="1:4" ht="15.75" customHeight="1" x14ac:dyDescent="0.45">
      <c r="A137" s="35"/>
    </row>
  </sheetData>
  <dataConsolidate/>
  <mergeCells count="1">
    <mergeCell ref="C1:D1"/>
  </mergeCells>
  <printOptions gridLines="1"/>
  <pageMargins left="0.7" right="0.7" top="0.75" bottom="0.75" header="0" footer="0"/>
  <pageSetup paperSize="9" scale="68" fitToHeight="0" orientation="landscape" r:id="rId1"/>
  <headerFooter>
    <oddHeader>&amp;R&amp;F  &amp;A</oddHeader>
    <oddFooter>&amp;L© 2017&amp;CPage &amp;P of</oddFooter>
  </headerFooter>
  <rowBreaks count="1" manualBreakCount="1">
    <brk id="6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5D2A-5F3C-46DA-93FC-D602FAED8F82}">
  <sheetPr>
    <tabColor theme="8"/>
    <pageSetUpPr fitToPage="1"/>
  </sheetPr>
  <dimension ref="A1:DA133"/>
  <sheetViews>
    <sheetView tabSelected="1"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131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59"/>
      <c r="D2" s="59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">
        <v>302</v>
      </c>
      <c r="B3" s="62"/>
      <c r="C3" s="62"/>
      <c r="D3" s="62"/>
      <c r="E3" s="63"/>
      <c r="F3" s="64">
        <f>Info!N6</f>
        <v>44562</v>
      </c>
      <c r="G3" s="64">
        <f>EOMONTH(F3,1)</f>
        <v>44620</v>
      </c>
      <c r="H3" s="64">
        <f t="shared" ref="H3:Q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ref="R3" si="1">EOMONTH(Q3,1)</f>
        <v>44957</v>
      </c>
      <c r="S3" s="64">
        <f t="shared" ref="S3" si="2">EOMONTH(R3,1)</f>
        <v>44985</v>
      </c>
      <c r="T3" s="64">
        <f t="shared" ref="T3" si="3">EOMONTH(S3,1)</f>
        <v>45016</v>
      </c>
      <c r="U3" s="64">
        <f t="shared" ref="U3" si="4">EOMONTH(T3,1)</f>
        <v>45046</v>
      </c>
      <c r="V3" s="64">
        <f t="shared" ref="V3" si="5">EOMONTH(U3,1)</f>
        <v>45077</v>
      </c>
      <c r="W3" s="64">
        <f t="shared" ref="W3" si="6">EOMONTH(V3,1)</f>
        <v>45107</v>
      </c>
      <c r="X3" s="64">
        <f t="shared" ref="X3" si="7">EOMONTH(W3,1)</f>
        <v>45138</v>
      </c>
      <c r="Y3" s="64">
        <f t="shared" ref="Y3" si="8">EOMONTH(X3,1)</f>
        <v>45169</v>
      </c>
      <c r="Z3" s="64">
        <f t="shared" ref="Z3" si="9">EOMONTH(Y3,1)</f>
        <v>45199</v>
      </c>
      <c r="AA3" s="64">
        <f t="shared" ref="AA3" si="10">EOMONTH(Z3,1)</f>
        <v>45230</v>
      </c>
      <c r="AB3" s="64">
        <f t="shared" ref="AB3" si="11">EOMONTH(AA3,1)</f>
        <v>45260</v>
      </c>
      <c r="AC3" s="64">
        <f t="shared" ref="AC3" si="12">EOMONTH(AB3,1)</f>
        <v>45291</v>
      </c>
      <c r="AD3" s="64">
        <f t="shared" ref="AD3" si="13">EOMONTH(AC3,1)</f>
        <v>45322</v>
      </c>
      <c r="AE3" s="64">
        <f t="shared" ref="AE3" si="14">EOMONTH(AD3,1)</f>
        <v>45351</v>
      </c>
      <c r="AF3" s="64">
        <f t="shared" ref="AF3" si="15">EOMONTH(AE3,1)</f>
        <v>45382</v>
      </c>
      <c r="AG3" s="64">
        <f t="shared" ref="AG3" si="16">EOMONTH(AF3,1)</f>
        <v>45412</v>
      </c>
      <c r="AH3" s="64">
        <f t="shared" ref="AH3" si="17">EOMONTH(AG3,1)</f>
        <v>45443</v>
      </c>
      <c r="AI3" s="64">
        <f t="shared" ref="AI3" si="18">EOMONTH(AH3,1)</f>
        <v>45473</v>
      </c>
      <c r="AJ3" s="64">
        <f t="shared" ref="AJ3" si="19">EOMONTH(AI3,1)</f>
        <v>45504</v>
      </c>
      <c r="AK3" s="64">
        <f t="shared" ref="AK3" si="20">EOMONTH(AJ3,1)</f>
        <v>45535</v>
      </c>
      <c r="AL3" s="64">
        <f t="shared" ref="AL3" si="21">EOMONTH(AK3,1)</f>
        <v>45565</v>
      </c>
      <c r="AM3" s="64">
        <f t="shared" ref="AM3" si="22">EOMONTH(AL3,1)</f>
        <v>45596</v>
      </c>
      <c r="AN3" s="64">
        <f t="shared" ref="AN3" si="23">EOMONTH(AM3,1)</f>
        <v>45626</v>
      </c>
      <c r="AO3" s="64">
        <f t="shared" ref="AO3" si="24">EOMONTH(AN3,1)</f>
        <v>45657</v>
      </c>
      <c r="AP3" s="64">
        <f t="shared" ref="AP3" si="25">EOMONTH(AO3,1)</f>
        <v>45688</v>
      </c>
      <c r="AQ3" s="64">
        <f t="shared" ref="AQ3" si="26">EOMONTH(AP3,1)</f>
        <v>45716</v>
      </c>
      <c r="AR3" s="64">
        <f t="shared" ref="AR3" si="27">EOMONTH(AQ3,1)</f>
        <v>45747</v>
      </c>
      <c r="AS3" s="64">
        <f t="shared" ref="AS3" si="28">EOMONTH(AR3,1)</f>
        <v>45777</v>
      </c>
      <c r="AT3" s="64">
        <f t="shared" ref="AT3" si="29">EOMONTH(AS3,1)</f>
        <v>45808</v>
      </c>
      <c r="AU3" s="64">
        <f t="shared" ref="AU3" si="30">EOMONTH(AT3,1)</f>
        <v>45838</v>
      </c>
      <c r="AV3" s="64">
        <f t="shared" ref="AV3" si="31">EOMONTH(AU3,1)</f>
        <v>45869</v>
      </c>
      <c r="AW3" s="64">
        <f t="shared" ref="AW3" si="32">EOMONTH(AV3,1)</f>
        <v>45900</v>
      </c>
      <c r="AX3" s="64">
        <f t="shared" ref="AX3" si="33">EOMONTH(AW3,1)</f>
        <v>45930</v>
      </c>
      <c r="AY3" s="64">
        <f t="shared" ref="AY3" si="34">EOMONTH(AX3,1)</f>
        <v>45961</v>
      </c>
      <c r="AZ3" s="64">
        <f t="shared" ref="AZ3" si="35">EOMONTH(AY3,1)</f>
        <v>45991</v>
      </c>
      <c r="BA3" s="64">
        <f t="shared" ref="BA3" si="36">EOMONTH(AZ3,1)</f>
        <v>46022</v>
      </c>
      <c r="BB3" s="64">
        <f t="shared" ref="BB3" si="37">EOMONTH(BA3,1)</f>
        <v>46053</v>
      </c>
      <c r="BC3" s="64">
        <f t="shared" ref="BC3" si="38">EOMONTH(BB3,1)</f>
        <v>46081</v>
      </c>
      <c r="BD3" s="64">
        <f t="shared" ref="BD3" si="39">EOMONTH(BC3,1)</f>
        <v>46112</v>
      </c>
      <c r="BE3" s="64">
        <f t="shared" ref="BE3" si="40">EOMONTH(BD3,1)</f>
        <v>46142</v>
      </c>
      <c r="BF3" s="64">
        <f t="shared" ref="BF3" si="41">EOMONTH(BE3,1)</f>
        <v>46173</v>
      </c>
      <c r="BG3" s="64">
        <f t="shared" ref="BG3" si="42">EOMONTH(BF3,1)</f>
        <v>46203</v>
      </c>
      <c r="BH3" s="64">
        <f t="shared" ref="BH3" si="43">EOMONTH(BG3,1)</f>
        <v>46234</v>
      </c>
      <c r="BI3" s="64">
        <f t="shared" ref="BI3" si="44">EOMONTH(BH3,1)</f>
        <v>46265</v>
      </c>
      <c r="BJ3" s="64">
        <f t="shared" ref="BJ3" si="45">EOMONTH(BI3,1)</f>
        <v>46295</v>
      </c>
      <c r="BK3" s="64">
        <f t="shared" ref="BK3" si="46">EOMONTH(BJ3,1)</f>
        <v>46326</v>
      </c>
      <c r="BL3" s="64">
        <f t="shared" ref="BL3" si="47">EOMONTH(BK3,1)</f>
        <v>46356</v>
      </c>
      <c r="BM3" s="64">
        <f t="shared" ref="BM3" si="48">EOMONTH(BL3,1)</f>
        <v>46387</v>
      </c>
    </row>
    <row r="4" spans="1:65" ht="15" customHeight="1" x14ac:dyDescent="0.45">
      <c r="A4" s="53"/>
    </row>
    <row r="5" spans="1:65" ht="15" customHeight="1" x14ac:dyDescent="0.45">
      <c r="A5" s="53" t="s">
        <v>303</v>
      </c>
    </row>
    <row r="6" spans="1:65" ht="15" customHeight="1" x14ac:dyDescent="0.45">
      <c r="A6" s="53"/>
      <c r="B6" t="s">
        <v>144</v>
      </c>
    </row>
    <row r="7" spans="1:65" ht="15" customHeight="1" x14ac:dyDescent="0.45">
      <c r="A7" s="53"/>
      <c r="B7" t="s">
        <v>145</v>
      </c>
      <c r="F7" s="52">
        <v>0.1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45">
        <v>0.02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0.02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0.02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0.02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</row>
    <row r="8" spans="1:65" ht="15" customHeight="1" x14ac:dyDescent="0.45">
      <c r="A8" s="53"/>
      <c r="B8" t="s">
        <v>146</v>
      </c>
      <c r="E8" s="65">
        <f>5069/12/E23</f>
        <v>0.60345238095238096</v>
      </c>
      <c r="F8" s="49">
        <f>E8*(1+F7)</f>
        <v>0.66379761904761914</v>
      </c>
      <c r="G8" s="49">
        <f t="shared" ref="G8:BM8" si="49">F8*(1+G7)</f>
        <v>0.66379761904761914</v>
      </c>
      <c r="H8" s="49">
        <f t="shared" si="49"/>
        <v>0.66379761904761914</v>
      </c>
      <c r="I8" s="49">
        <f t="shared" si="49"/>
        <v>0.66379761904761914</v>
      </c>
      <c r="J8" s="49">
        <f t="shared" si="49"/>
        <v>0.66379761904761914</v>
      </c>
      <c r="K8" s="49">
        <f t="shared" si="49"/>
        <v>0.66379761904761914</v>
      </c>
      <c r="L8" s="49">
        <f t="shared" si="49"/>
        <v>0.66379761904761914</v>
      </c>
      <c r="M8" s="49">
        <f t="shared" si="49"/>
        <v>0.66379761904761914</v>
      </c>
      <c r="N8" s="49">
        <f t="shared" si="49"/>
        <v>0.66379761904761914</v>
      </c>
      <c r="O8" s="49">
        <f t="shared" si="49"/>
        <v>0.66379761904761914</v>
      </c>
      <c r="P8" s="49">
        <f t="shared" si="49"/>
        <v>0.66379761904761914</v>
      </c>
      <c r="Q8" s="49">
        <f t="shared" si="49"/>
        <v>0.66379761904761914</v>
      </c>
      <c r="R8" s="49">
        <f t="shared" si="49"/>
        <v>0.6770735714285715</v>
      </c>
      <c r="S8" s="49">
        <f t="shared" si="49"/>
        <v>0.6770735714285715</v>
      </c>
      <c r="T8" s="49">
        <f t="shared" si="49"/>
        <v>0.6770735714285715</v>
      </c>
      <c r="U8" s="49">
        <f t="shared" si="49"/>
        <v>0.6770735714285715</v>
      </c>
      <c r="V8" s="49">
        <f t="shared" si="49"/>
        <v>0.6770735714285715</v>
      </c>
      <c r="W8" s="49">
        <f t="shared" si="49"/>
        <v>0.6770735714285715</v>
      </c>
      <c r="X8" s="49">
        <f t="shared" si="49"/>
        <v>0.6770735714285715</v>
      </c>
      <c r="Y8" s="49">
        <f t="shared" si="49"/>
        <v>0.6770735714285715</v>
      </c>
      <c r="Z8" s="49">
        <f t="shared" si="49"/>
        <v>0.6770735714285715</v>
      </c>
      <c r="AA8" s="49">
        <f t="shared" si="49"/>
        <v>0.6770735714285715</v>
      </c>
      <c r="AB8" s="49">
        <f t="shared" si="49"/>
        <v>0.6770735714285715</v>
      </c>
      <c r="AC8" s="49">
        <f t="shared" si="49"/>
        <v>0.6770735714285715</v>
      </c>
      <c r="AD8" s="49">
        <f t="shared" si="49"/>
        <v>0.69061504285714292</v>
      </c>
      <c r="AE8" s="49">
        <f t="shared" si="49"/>
        <v>0.69061504285714292</v>
      </c>
      <c r="AF8" s="49">
        <f t="shared" si="49"/>
        <v>0.69061504285714292</v>
      </c>
      <c r="AG8" s="49">
        <f t="shared" si="49"/>
        <v>0.69061504285714292</v>
      </c>
      <c r="AH8" s="49">
        <f t="shared" si="49"/>
        <v>0.69061504285714292</v>
      </c>
      <c r="AI8" s="49">
        <f t="shared" si="49"/>
        <v>0.69061504285714292</v>
      </c>
      <c r="AJ8" s="49">
        <f t="shared" si="49"/>
        <v>0.69061504285714292</v>
      </c>
      <c r="AK8" s="49">
        <f t="shared" si="49"/>
        <v>0.69061504285714292</v>
      </c>
      <c r="AL8" s="49">
        <f t="shared" si="49"/>
        <v>0.69061504285714292</v>
      </c>
      <c r="AM8" s="49">
        <f t="shared" si="49"/>
        <v>0.69061504285714292</v>
      </c>
      <c r="AN8" s="49">
        <f t="shared" si="49"/>
        <v>0.69061504285714292</v>
      </c>
      <c r="AO8" s="49">
        <f t="shared" si="49"/>
        <v>0.69061504285714292</v>
      </c>
      <c r="AP8" s="49">
        <f t="shared" si="49"/>
        <v>0.70442734371428584</v>
      </c>
      <c r="AQ8" s="49">
        <f t="shared" si="49"/>
        <v>0.70442734371428584</v>
      </c>
      <c r="AR8" s="49">
        <f t="shared" si="49"/>
        <v>0.70442734371428584</v>
      </c>
      <c r="AS8" s="49">
        <f t="shared" si="49"/>
        <v>0.70442734371428584</v>
      </c>
      <c r="AT8" s="49">
        <f t="shared" si="49"/>
        <v>0.70442734371428584</v>
      </c>
      <c r="AU8" s="49">
        <f t="shared" si="49"/>
        <v>0.70442734371428584</v>
      </c>
      <c r="AV8" s="49">
        <f t="shared" si="49"/>
        <v>0.70442734371428584</v>
      </c>
      <c r="AW8" s="49">
        <f t="shared" si="49"/>
        <v>0.70442734371428584</v>
      </c>
      <c r="AX8" s="49">
        <f t="shared" si="49"/>
        <v>0.70442734371428584</v>
      </c>
      <c r="AY8" s="49">
        <f t="shared" si="49"/>
        <v>0.70442734371428584</v>
      </c>
      <c r="AZ8" s="49">
        <f t="shared" si="49"/>
        <v>0.70442734371428584</v>
      </c>
      <c r="BA8" s="49">
        <f t="shared" si="49"/>
        <v>0.70442734371428584</v>
      </c>
      <c r="BB8" s="49">
        <f t="shared" si="49"/>
        <v>0.71851589058857157</v>
      </c>
      <c r="BC8" s="49">
        <f t="shared" si="49"/>
        <v>0.71851589058857157</v>
      </c>
      <c r="BD8" s="49">
        <f t="shared" si="49"/>
        <v>0.71851589058857157</v>
      </c>
      <c r="BE8" s="49">
        <f t="shared" si="49"/>
        <v>0.71851589058857157</v>
      </c>
      <c r="BF8" s="49">
        <f t="shared" si="49"/>
        <v>0.71851589058857157</v>
      </c>
      <c r="BG8" s="49">
        <f t="shared" si="49"/>
        <v>0.71851589058857157</v>
      </c>
      <c r="BH8" s="49">
        <f t="shared" si="49"/>
        <v>0.71851589058857157</v>
      </c>
      <c r="BI8" s="49">
        <f t="shared" si="49"/>
        <v>0.71851589058857157</v>
      </c>
      <c r="BJ8" s="49">
        <f t="shared" si="49"/>
        <v>0.71851589058857157</v>
      </c>
      <c r="BK8" s="49">
        <f t="shared" si="49"/>
        <v>0.71851589058857157</v>
      </c>
      <c r="BL8" s="49">
        <f t="shared" si="49"/>
        <v>0.71851589058857157</v>
      </c>
      <c r="BM8" s="49">
        <f t="shared" si="49"/>
        <v>0.71851589058857157</v>
      </c>
    </row>
    <row r="9" spans="1:65" ht="15" customHeight="1" x14ac:dyDescent="0.45">
      <c r="A9" s="53"/>
    </row>
    <row r="10" spans="1:65" ht="15" customHeight="1" x14ac:dyDescent="0.45">
      <c r="A10" s="53"/>
      <c r="B10" t="s">
        <v>147</v>
      </c>
    </row>
    <row r="11" spans="1:65" ht="15" customHeight="1" x14ac:dyDescent="0.45">
      <c r="A11" s="53"/>
      <c r="B11" t="s">
        <v>148</v>
      </c>
      <c r="E11" s="81">
        <v>3.5000000000000003E-2</v>
      </c>
      <c r="F11" s="45">
        <f>E11</f>
        <v>3.5000000000000003E-2</v>
      </c>
      <c r="G11" s="45">
        <f>F11</f>
        <v>3.5000000000000003E-2</v>
      </c>
      <c r="H11" s="45">
        <f>G11</f>
        <v>3.5000000000000003E-2</v>
      </c>
      <c r="I11" s="45">
        <f t="shared" ref="I11:Q11" si="50">H11</f>
        <v>3.5000000000000003E-2</v>
      </c>
      <c r="J11" s="45">
        <f t="shared" si="50"/>
        <v>3.5000000000000003E-2</v>
      </c>
      <c r="K11" s="45">
        <f t="shared" si="50"/>
        <v>3.5000000000000003E-2</v>
      </c>
      <c r="L11" s="45">
        <f t="shared" si="50"/>
        <v>3.5000000000000003E-2</v>
      </c>
      <c r="M11" s="45">
        <f t="shared" si="50"/>
        <v>3.5000000000000003E-2</v>
      </c>
      <c r="N11" s="45">
        <f t="shared" si="50"/>
        <v>3.5000000000000003E-2</v>
      </c>
      <c r="O11" s="45">
        <f t="shared" si="50"/>
        <v>3.5000000000000003E-2</v>
      </c>
      <c r="P11" s="45">
        <f t="shared" si="50"/>
        <v>3.5000000000000003E-2</v>
      </c>
      <c r="Q11" s="45">
        <f t="shared" si="50"/>
        <v>3.5000000000000003E-2</v>
      </c>
      <c r="R11" s="45">
        <v>0.03</v>
      </c>
      <c r="S11" s="45">
        <v>0.03</v>
      </c>
      <c r="T11" s="45">
        <v>0.03</v>
      </c>
      <c r="U11" s="45">
        <v>0.03</v>
      </c>
      <c r="V11" s="45">
        <v>0.03</v>
      </c>
      <c r="W11" s="45">
        <v>0.03</v>
      </c>
      <c r="X11" s="45">
        <v>0.03</v>
      </c>
      <c r="Y11" s="45">
        <v>0.03</v>
      </c>
      <c r="Z11" s="45">
        <v>0.03</v>
      </c>
      <c r="AA11" s="45">
        <v>0.03</v>
      </c>
      <c r="AB11" s="45">
        <v>0.03</v>
      </c>
      <c r="AC11" s="45">
        <v>0.03</v>
      </c>
      <c r="AD11" s="45">
        <v>2.5000000000000001E-2</v>
      </c>
      <c r="AE11" s="45">
        <v>2.5000000000000001E-2</v>
      </c>
      <c r="AF11" s="45">
        <v>2.5000000000000001E-2</v>
      </c>
      <c r="AG11" s="45">
        <v>2.5000000000000001E-2</v>
      </c>
      <c r="AH11" s="45">
        <v>2.5000000000000001E-2</v>
      </c>
      <c r="AI11" s="45">
        <v>2.5000000000000001E-2</v>
      </c>
      <c r="AJ11" s="45">
        <v>2.5000000000000001E-2</v>
      </c>
      <c r="AK11" s="45">
        <v>2.5000000000000001E-2</v>
      </c>
      <c r="AL11" s="45">
        <v>2.5000000000000001E-2</v>
      </c>
      <c r="AM11" s="45">
        <v>2.5000000000000001E-2</v>
      </c>
      <c r="AN11" s="45">
        <v>2.5000000000000001E-2</v>
      </c>
      <c r="AO11" s="45">
        <v>2.5000000000000001E-2</v>
      </c>
      <c r="AP11" s="45">
        <v>2.5000000000000001E-2</v>
      </c>
      <c r="AQ11" s="45">
        <v>2.5000000000000001E-2</v>
      </c>
      <c r="AR11" s="45">
        <v>2.5000000000000001E-2</v>
      </c>
      <c r="AS11" s="45">
        <v>2.5000000000000001E-2</v>
      </c>
      <c r="AT11" s="45">
        <v>2.5000000000000001E-2</v>
      </c>
      <c r="AU11" s="45">
        <v>2.5000000000000001E-2</v>
      </c>
      <c r="AV11" s="45">
        <v>2.5000000000000001E-2</v>
      </c>
      <c r="AW11" s="45">
        <v>2.5000000000000001E-2</v>
      </c>
      <c r="AX11" s="45">
        <v>2.5000000000000001E-2</v>
      </c>
      <c r="AY11" s="45">
        <v>2.5000000000000001E-2</v>
      </c>
      <c r="AZ11" s="45">
        <v>2.5000000000000001E-2</v>
      </c>
      <c r="BA11" s="45">
        <v>2.5000000000000001E-2</v>
      </c>
      <c r="BB11" s="45">
        <v>2.5000000000000001E-2</v>
      </c>
      <c r="BC11" s="45">
        <v>2.5000000000000001E-2</v>
      </c>
      <c r="BD11" s="45">
        <v>2.5000000000000001E-2</v>
      </c>
      <c r="BE11" s="45">
        <v>2.5000000000000001E-2</v>
      </c>
      <c r="BF11" s="45">
        <v>2.5000000000000001E-2</v>
      </c>
      <c r="BG11" s="45">
        <v>2.5000000000000001E-2</v>
      </c>
      <c r="BH11" s="45">
        <v>2.5000000000000001E-2</v>
      </c>
      <c r="BI11" s="45">
        <v>2.5000000000000001E-2</v>
      </c>
      <c r="BJ11" s="45">
        <v>2.5000000000000001E-2</v>
      </c>
      <c r="BK11" s="45">
        <v>2.5000000000000001E-2</v>
      </c>
      <c r="BL11" s="45">
        <v>2.5000000000000001E-2</v>
      </c>
      <c r="BM11" s="45">
        <v>2.5000000000000001E-2</v>
      </c>
    </row>
    <row r="12" spans="1:65" ht="15" customHeight="1" x14ac:dyDescent="0.45">
      <c r="A12" s="53"/>
      <c r="B12" t="s">
        <v>149</v>
      </c>
      <c r="F12">
        <f>F11*F20</f>
        <v>24.500000000000004</v>
      </c>
      <c r="G12">
        <f t="shared" ref="G12:BM12" si="51">G11*G20</f>
        <v>25.186000000000003</v>
      </c>
      <c r="H12">
        <f t="shared" si="51"/>
        <v>25.891208000000006</v>
      </c>
      <c r="I12">
        <f t="shared" si="51"/>
        <v>26.616161824000006</v>
      </c>
      <c r="J12">
        <f t="shared" si="51"/>
        <v>27.361414355072004</v>
      </c>
      <c r="K12">
        <f t="shared" si="51"/>
        <v>28.127533957014023</v>
      </c>
      <c r="L12">
        <f t="shared" si="51"/>
        <v>28.915104907810417</v>
      </c>
      <c r="M12">
        <f t="shared" si="51"/>
        <v>29.724727845229111</v>
      </c>
      <c r="N12">
        <f t="shared" si="51"/>
        <v>30.557020224895528</v>
      </c>
      <c r="O12">
        <f t="shared" si="51"/>
        <v>31.412616791192605</v>
      </c>
      <c r="P12">
        <f t="shared" si="51"/>
        <v>32.292170061345992</v>
      </c>
      <c r="Q12">
        <f t="shared" si="51"/>
        <v>33.196350823063682</v>
      </c>
      <c r="R12">
        <f t="shared" si="51"/>
        <v>29.250727410950965</v>
      </c>
      <c r="S12">
        <f t="shared" si="51"/>
        <v>29.923494141402838</v>
      </c>
      <c r="T12">
        <f t="shared" si="51"/>
        <v>30.611734506655104</v>
      </c>
      <c r="U12">
        <f t="shared" si="51"/>
        <v>31.315804400308167</v>
      </c>
      <c r="V12">
        <f t="shared" si="51"/>
        <v>32.03606790151526</v>
      </c>
      <c r="W12">
        <f t="shared" si="51"/>
        <v>32.772897463250111</v>
      </c>
      <c r="X12">
        <f t="shared" si="51"/>
        <v>33.526674104904863</v>
      </c>
      <c r="Y12">
        <f t="shared" si="51"/>
        <v>34.297787609317673</v>
      </c>
      <c r="Z12">
        <f t="shared" si="51"/>
        <v>35.086636724331981</v>
      </c>
      <c r="AA12">
        <f t="shared" si="51"/>
        <v>35.893629368991618</v>
      </c>
      <c r="AB12">
        <f t="shared" si="51"/>
        <v>36.719182844478425</v>
      </c>
      <c r="AC12">
        <f t="shared" si="51"/>
        <v>37.563724049901424</v>
      </c>
      <c r="AD12">
        <f t="shared" si="51"/>
        <v>32.023074752540964</v>
      </c>
      <c r="AE12">
        <f t="shared" si="51"/>
        <v>32.599490098086697</v>
      </c>
      <c r="AF12">
        <f t="shared" si="51"/>
        <v>33.186280919852258</v>
      </c>
      <c r="AG12">
        <f t="shared" si="51"/>
        <v>33.783633976409597</v>
      </c>
      <c r="AH12">
        <f t="shared" si="51"/>
        <v>34.39173938798497</v>
      </c>
      <c r="AI12">
        <f t="shared" si="51"/>
        <v>35.010790696968698</v>
      </c>
      <c r="AJ12">
        <f t="shared" si="51"/>
        <v>35.640984929514133</v>
      </c>
      <c r="AK12">
        <f t="shared" si="51"/>
        <v>36.282522658245391</v>
      </c>
      <c r="AL12">
        <f t="shared" si="51"/>
        <v>36.935608066093806</v>
      </c>
      <c r="AM12">
        <f t="shared" si="51"/>
        <v>37.600449011283494</v>
      </c>
      <c r="AN12">
        <f t="shared" si="51"/>
        <v>38.277257093486604</v>
      </c>
      <c r="AO12">
        <f t="shared" si="51"/>
        <v>38.966247721169367</v>
      </c>
      <c r="AP12">
        <f t="shared" si="51"/>
        <v>39.667640180150414</v>
      </c>
      <c r="AQ12">
        <f t="shared" si="51"/>
        <v>40.381657703393117</v>
      </c>
      <c r="AR12">
        <f t="shared" si="51"/>
        <v>41.10852754205419</v>
      </c>
      <c r="AS12">
        <f t="shared" si="51"/>
        <v>41.848481037811169</v>
      </c>
      <c r="AT12">
        <f t="shared" si="51"/>
        <v>42.60175369649177</v>
      </c>
      <c r="AU12">
        <f t="shared" si="51"/>
        <v>43.368585263028621</v>
      </c>
      <c r="AV12">
        <f t="shared" si="51"/>
        <v>44.149219797763138</v>
      </c>
      <c r="AW12">
        <f t="shared" si="51"/>
        <v>44.943905754122881</v>
      </c>
      <c r="AX12">
        <f t="shared" si="51"/>
        <v>45.752896057697086</v>
      </c>
      <c r="AY12">
        <f t="shared" si="51"/>
        <v>46.576448186735639</v>
      </c>
      <c r="AZ12">
        <f t="shared" si="51"/>
        <v>47.414824254096885</v>
      </c>
      <c r="BA12">
        <f t="shared" si="51"/>
        <v>48.26829109067063</v>
      </c>
      <c r="BB12">
        <f t="shared" si="51"/>
        <v>49.1371203303027</v>
      </c>
      <c r="BC12">
        <f t="shared" si="51"/>
        <v>50.021588496248143</v>
      </c>
      <c r="BD12">
        <f t="shared" si="51"/>
        <v>50.921977089180615</v>
      </c>
      <c r="BE12">
        <f t="shared" si="51"/>
        <v>51.838572676785873</v>
      </c>
      <c r="BF12">
        <f t="shared" si="51"/>
        <v>52.771666984968022</v>
      </c>
      <c r="BG12">
        <f t="shared" si="51"/>
        <v>53.721556990697451</v>
      </c>
      <c r="BH12">
        <f t="shared" si="51"/>
        <v>54.68854501653</v>
      </c>
      <c r="BI12">
        <f t="shared" si="51"/>
        <v>55.672938826827533</v>
      </c>
      <c r="BJ12">
        <f t="shared" si="51"/>
        <v>56.675051725710432</v>
      </c>
      <c r="BK12">
        <f t="shared" si="51"/>
        <v>57.695202656773226</v>
      </c>
      <c r="BL12">
        <f t="shared" si="51"/>
        <v>58.733716304595148</v>
      </c>
      <c r="BM12">
        <f t="shared" si="51"/>
        <v>59.790923198077849</v>
      </c>
    </row>
    <row r="13" spans="1:65" ht="15" customHeight="1" x14ac:dyDescent="0.45">
      <c r="A13" s="53"/>
    </row>
    <row r="14" spans="1:65" ht="15" customHeight="1" x14ac:dyDescent="0.45">
      <c r="A14" s="53"/>
      <c r="B14" t="s">
        <v>150</v>
      </c>
    </row>
    <row r="15" spans="1:65" ht="15" customHeight="1" x14ac:dyDescent="0.45">
      <c r="A15" s="53"/>
      <c r="B15" t="s">
        <v>151</v>
      </c>
      <c r="E15" s="41">
        <v>7.0000000000000001E-3</v>
      </c>
      <c r="F15" s="45">
        <f>E15</f>
        <v>7.0000000000000001E-3</v>
      </c>
      <c r="G15" s="45">
        <f>F15</f>
        <v>7.0000000000000001E-3</v>
      </c>
      <c r="H15" s="45">
        <f>G15</f>
        <v>7.0000000000000001E-3</v>
      </c>
      <c r="I15" s="45">
        <f t="shared" ref="I15:Q15" si="52">H15</f>
        <v>7.0000000000000001E-3</v>
      </c>
      <c r="J15" s="45">
        <f t="shared" si="52"/>
        <v>7.0000000000000001E-3</v>
      </c>
      <c r="K15" s="45">
        <f t="shared" si="52"/>
        <v>7.0000000000000001E-3</v>
      </c>
      <c r="L15" s="45">
        <f t="shared" si="52"/>
        <v>7.0000000000000001E-3</v>
      </c>
      <c r="M15" s="45">
        <f t="shared" si="52"/>
        <v>7.0000000000000001E-3</v>
      </c>
      <c r="N15" s="45">
        <f t="shared" si="52"/>
        <v>7.0000000000000001E-3</v>
      </c>
      <c r="O15" s="45">
        <f t="shared" si="52"/>
        <v>7.0000000000000001E-3</v>
      </c>
      <c r="P15" s="45">
        <f t="shared" si="52"/>
        <v>7.0000000000000001E-3</v>
      </c>
      <c r="Q15" s="45">
        <f t="shared" si="52"/>
        <v>7.0000000000000001E-3</v>
      </c>
      <c r="R15" s="45">
        <f t="shared" ref="R15" si="53">Q15</f>
        <v>7.0000000000000001E-3</v>
      </c>
      <c r="S15" s="45">
        <f t="shared" ref="S15" si="54">R15</f>
        <v>7.0000000000000001E-3</v>
      </c>
      <c r="T15" s="45">
        <f t="shared" ref="T15" si="55">S15</f>
        <v>7.0000000000000001E-3</v>
      </c>
      <c r="U15" s="45">
        <f t="shared" ref="U15" si="56">T15</f>
        <v>7.0000000000000001E-3</v>
      </c>
      <c r="V15" s="45">
        <f t="shared" ref="V15" si="57">U15</f>
        <v>7.0000000000000001E-3</v>
      </c>
      <c r="W15" s="45">
        <f t="shared" ref="W15" si="58">V15</f>
        <v>7.0000000000000001E-3</v>
      </c>
      <c r="X15" s="45">
        <f t="shared" ref="X15" si="59">W15</f>
        <v>7.0000000000000001E-3</v>
      </c>
      <c r="Y15" s="45">
        <f t="shared" ref="Y15" si="60">X15</f>
        <v>7.0000000000000001E-3</v>
      </c>
      <c r="Z15" s="45">
        <f t="shared" ref="Z15" si="61">Y15</f>
        <v>7.0000000000000001E-3</v>
      </c>
      <c r="AA15" s="45">
        <f t="shared" ref="AA15" si="62">Z15</f>
        <v>7.0000000000000001E-3</v>
      </c>
      <c r="AB15" s="45">
        <f t="shared" ref="AB15" si="63">AA15</f>
        <v>7.0000000000000001E-3</v>
      </c>
      <c r="AC15" s="45">
        <f t="shared" ref="AC15" si="64">AB15</f>
        <v>7.0000000000000001E-3</v>
      </c>
      <c r="AD15" s="45">
        <f t="shared" ref="AD15" si="65">AC15</f>
        <v>7.0000000000000001E-3</v>
      </c>
      <c r="AE15" s="45">
        <f t="shared" ref="AE15" si="66">AD15</f>
        <v>7.0000000000000001E-3</v>
      </c>
      <c r="AF15" s="45">
        <f t="shared" ref="AF15" si="67">AE15</f>
        <v>7.0000000000000001E-3</v>
      </c>
      <c r="AG15" s="45">
        <f t="shared" ref="AG15" si="68">AF15</f>
        <v>7.0000000000000001E-3</v>
      </c>
      <c r="AH15" s="45">
        <f t="shared" ref="AH15" si="69">AG15</f>
        <v>7.0000000000000001E-3</v>
      </c>
      <c r="AI15" s="45">
        <f t="shared" ref="AI15" si="70">AH15</f>
        <v>7.0000000000000001E-3</v>
      </c>
      <c r="AJ15" s="45">
        <f t="shared" ref="AJ15" si="71">AI15</f>
        <v>7.0000000000000001E-3</v>
      </c>
      <c r="AK15" s="45">
        <f t="shared" ref="AK15" si="72">AJ15</f>
        <v>7.0000000000000001E-3</v>
      </c>
      <c r="AL15" s="45">
        <f t="shared" ref="AL15" si="73">AK15</f>
        <v>7.0000000000000001E-3</v>
      </c>
      <c r="AM15" s="45">
        <f t="shared" ref="AM15" si="74">AL15</f>
        <v>7.0000000000000001E-3</v>
      </c>
      <c r="AN15" s="45">
        <f t="shared" ref="AN15" si="75">AM15</f>
        <v>7.0000000000000001E-3</v>
      </c>
      <c r="AO15" s="45">
        <f t="shared" ref="AO15" si="76">AN15</f>
        <v>7.0000000000000001E-3</v>
      </c>
      <c r="AP15" s="45">
        <f t="shared" ref="AP15" si="77">AO15</f>
        <v>7.0000000000000001E-3</v>
      </c>
      <c r="AQ15" s="45">
        <f t="shared" ref="AQ15" si="78">AP15</f>
        <v>7.0000000000000001E-3</v>
      </c>
      <c r="AR15" s="45">
        <f t="shared" ref="AR15" si="79">AQ15</f>
        <v>7.0000000000000001E-3</v>
      </c>
      <c r="AS15" s="45">
        <f t="shared" ref="AS15" si="80">AR15</f>
        <v>7.0000000000000001E-3</v>
      </c>
      <c r="AT15" s="45">
        <f t="shared" ref="AT15" si="81">AS15</f>
        <v>7.0000000000000001E-3</v>
      </c>
      <c r="AU15" s="45">
        <f t="shared" ref="AU15" si="82">AT15</f>
        <v>7.0000000000000001E-3</v>
      </c>
      <c r="AV15" s="45">
        <f t="shared" ref="AV15" si="83">AU15</f>
        <v>7.0000000000000001E-3</v>
      </c>
      <c r="AW15" s="45">
        <f t="shared" ref="AW15" si="84">AV15</f>
        <v>7.0000000000000001E-3</v>
      </c>
      <c r="AX15" s="45">
        <f t="shared" ref="AX15" si="85">AW15</f>
        <v>7.0000000000000001E-3</v>
      </c>
      <c r="AY15" s="45">
        <f t="shared" ref="AY15" si="86">AX15</f>
        <v>7.0000000000000001E-3</v>
      </c>
      <c r="AZ15" s="45">
        <f t="shared" ref="AZ15" si="87">AY15</f>
        <v>7.0000000000000001E-3</v>
      </c>
      <c r="BA15" s="45">
        <f t="shared" ref="BA15" si="88">AZ15</f>
        <v>7.0000000000000001E-3</v>
      </c>
      <c r="BB15" s="45">
        <f t="shared" ref="BB15" si="89">BA15</f>
        <v>7.0000000000000001E-3</v>
      </c>
      <c r="BC15" s="45">
        <f t="shared" ref="BC15" si="90">BB15</f>
        <v>7.0000000000000001E-3</v>
      </c>
      <c r="BD15" s="45">
        <f t="shared" ref="BD15" si="91">BC15</f>
        <v>7.0000000000000001E-3</v>
      </c>
      <c r="BE15" s="45">
        <f t="shared" ref="BE15" si="92">BD15</f>
        <v>7.0000000000000001E-3</v>
      </c>
      <c r="BF15" s="45">
        <f t="shared" ref="BF15" si="93">BE15</f>
        <v>7.0000000000000001E-3</v>
      </c>
      <c r="BG15" s="45">
        <f t="shared" ref="BG15" si="94">BF15</f>
        <v>7.0000000000000001E-3</v>
      </c>
      <c r="BH15" s="45">
        <f t="shared" ref="BH15" si="95">BG15</f>
        <v>7.0000000000000001E-3</v>
      </c>
      <c r="BI15" s="45">
        <f t="shared" ref="BI15" si="96">BH15</f>
        <v>7.0000000000000001E-3</v>
      </c>
      <c r="BJ15" s="45">
        <f t="shared" ref="BJ15" si="97">BI15</f>
        <v>7.0000000000000001E-3</v>
      </c>
      <c r="BK15" s="45">
        <f t="shared" ref="BK15" si="98">BJ15</f>
        <v>7.0000000000000001E-3</v>
      </c>
      <c r="BL15" s="45">
        <f t="shared" ref="BL15" si="99">BK15</f>
        <v>7.0000000000000001E-3</v>
      </c>
      <c r="BM15" s="45">
        <f t="shared" ref="BM15" si="100">BL15</f>
        <v>7.0000000000000001E-3</v>
      </c>
    </row>
    <row r="16" spans="1:65" ht="15" customHeight="1" x14ac:dyDescent="0.45">
      <c r="A16" s="82"/>
      <c r="B16" t="s">
        <v>304</v>
      </c>
      <c r="E16" s="54">
        <v>12</v>
      </c>
    </row>
    <row r="17" spans="1:65" ht="15" customHeight="1" x14ac:dyDescent="0.45">
      <c r="A17" s="53"/>
      <c r="B17" t="s">
        <v>152</v>
      </c>
      <c r="F17" s="43">
        <f>F15*$E$16</f>
        <v>8.4000000000000005E-2</v>
      </c>
      <c r="G17" s="43">
        <f t="shared" ref="G17:BM17" si="101">G15*$E$16</f>
        <v>8.4000000000000005E-2</v>
      </c>
      <c r="H17" s="43">
        <f t="shared" si="101"/>
        <v>8.4000000000000005E-2</v>
      </c>
      <c r="I17" s="43">
        <f t="shared" si="101"/>
        <v>8.4000000000000005E-2</v>
      </c>
      <c r="J17" s="43">
        <f t="shared" si="101"/>
        <v>8.4000000000000005E-2</v>
      </c>
      <c r="K17" s="43">
        <f t="shared" si="101"/>
        <v>8.4000000000000005E-2</v>
      </c>
      <c r="L17" s="43">
        <f t="shared" si="101"/>
        <v>8.4000000000000005E-2</v>
      </c>
      <c r="M17" s="43">
        <f t="shared" si="101"/>
        <v>8.4000000000000005E-2</v>
      </c>
      <c r="N17" s="43">
        <f t="shared" si="101"/>
        <v>8.4000000000000005E-2</v>
      </c>
      <c r="O17" s="43">
        <f t="shared" si="101"/>
        <v>8.4000000000000005E-2</v>
      </c>
      <c r="P17" s="43">
        <f t="shared" si="101"/>
        <v>8.4000000000000005E-2</v>
      </c>
      <c r="Q17" s="43">
        <f t="shared" si="101"/>
        <v>8.4000000000000005E-2</v>
      </c>
      <c r="R17" s="43">
        <f t="shared" si="101"/>
        <v>8.4000000000000005E-2</v>
      </c>
      <c r="S17" s="43">
        <f t="shared" si="101"/>
        <v>8.4000000000000005E-2</v>
      </c>
      <c r="T17" s="43">
        <f t="shared" si="101"/>
        <v>8.4000000000000005E-2</v>
      </c>
      <c r="U17" s="43">
        <f t="shared" si="101"/>
        <v>8.4000000000000005E-2</v>
      </c>
      <c r="V17" s="43">
        <f t="shared" si="101"/>
        <v>8.4000000000000005E-2</v>
      </c>
      <c r="W17" s="43">
        <f t="shared" si="101"/>
        <v>8.4000000000000005E-2</v>
      </c>
      <c r="X17" s="43">
        <f t="shared" si="101"/>
        <v>8.4000000000000005E-2</v>
      </c>
      <c r="Y17" s="43">
        <f t="shared" si="101"/>
        <v>8.4000000000000005E-2</v>
      </c>
      <c r="Z17" s="43">
        <f t="shared" si="101"/>
        <v>8.4000000000000005E-2</v>
      </c>
      <c r="AA17" s="43">
        <f t="shared" si="101"/>
        <v>8.4000000000000005E-2</v>
      </c>
      <c r="AB17" s="43">
        <f t="shared" si="101"/>
        <v>8.4000000000000005E-2</v>
      </c>
      <c r="AC17" s="43">
        <f t="shared" si="101"/>
        <v>8.4000000000000005E-2</v>
      </c>
      <c r="AD17" s="43">
        <f t="shared" si="101"/>
        <v>8.4000000000000005E-2</v>
      </c>
      <c r="AE17" s="43">
        <f t="shared" si="101"/>
        <v>8.4000000000000005E-2</v>
      </c>
      <c r="AF17" s="43">
        <f t="shared" si="101"/>
        <v>8.4000000000000005E-2</v>
      </c>
      <c r="AG17" s="43">
        <f t="shared" si="101"/>
        <v>8.4000000000000005E-2</v>
      </c>
      <c r="AH17" s="43">
        <f t="shared" si="101"/>
        <v>8.4000000000000005E-2</v>
      </c>
      <c r="AI17" s="43">
        <f t="shared" si="101"/>
        <v>8.4000000000000005E-2</v>
      </c>
      <c r="AJ17" s="43">
        <f t="shared" si="101"/>
        <v>8.4000000000000005E-2</v>
      </c>
      <c r="AK17" s="43">
        <f t="shared" si="101"/>
        <v>8.4000000000000005E-2</v>
      </c>
      <c r="AL17" s="43">
        <f t="shared" si="101"/>
        <v>8.4000000000000005E-2</v>
      </c>
      <c r="AM17" s="43">
        <f t="shared" si="101"/>
        <v>8.4000000000000005E-2</v>
      </c>
      <c r="AN17" s="43">
        <f t="shared" si="101"/>
        <v>8.4000000000000005E-2</v>
      </c>
      <c r="AO17" s="43">
        <f t="shared" si="101"/>
        <v>8.4000000000000005E-2</v>
      </c>
      <c r="AP17" s="43">
        <f t="shared" si="101"/>
        <v>8.4000000000000005E-2</v>
      </c>
      <c r="AQ17" s="43">
        <f t="shared" si="101"/>
        <v>8.4000000000000005E-2</v>
      </c>
      <c r="AR17" s="43">
        <f t="shared" si="101"/>
        <v>8.4000000000000005E-2</v>
      </c>
      <c r="AS17" s="43">
        <f t="shared" si="101"/>
        <v>8.4000000000000005E-2</v>
      </c>
      <c r="AT17" s="43">
        <f t="shared" si="101"/>
        <v>8.4000000000000005E-2</v>
      </c>
      <c r="AU17" s="43">
        <f t="shared" si="101"/>
        <v>8.4000000000000005E-2</v>
      </c>
      <c r="AV17" s="43">
        <f t="shared" si="101"/>
        <v>8.4000000000000005E-2</v>
      </c>
      <c r="AW17" s="43">
        <f t="shared" si="101"/>
        <v>8.4000000000000005E-2</v>
      </c>
      <c r="AX17" s="43">
        <f t="shared" si="101"/>
        <v>8.4000000000000005E-2</v>
      </c>
      <c r="AY17" s="43">
        <f t="shared" si="101"/>
        <v>8.4000000000000005E-2</v>
      </c>
      <c r="AZ17" s="43">
        <f t="shared" si="101"/>
        <v>8.4000000000000005E-2</v>
      </c>
      <c r="BA17" s="43">
        <f t="shared" si="101"/>
        <v>8.4000000000000005E-2</v>
      </c>
      <c r="BB17" s="43">
        <f t="shared" si="101"/>
        <v>8.4000000000000005E-2</v>
      </c>
      <c r="BC17" s="43">
        <f t="shared" si="101"/>
        <v>8.4000000000000005E-2</v>
      </c>
      <c r="BD17" s="43">
        <f t="shared" si="101"/>
        <v>8.4000000000000005E-2</v>
      </c>
      <c r="BE17" s="43">
        <f t="shared" si="101"/>
        <v>8.4000000000000005E-2</v>
      </c>
      <c r="BF17" s="43">
        <f t="shared" si="101"/>
        <v>8.4000000000000005E-2</v>
      </c>
      <c r="BG17" s="43">
        <f t="shared" si="101"/>
        <v>8.4000000000000005E-2</v>
      </c>
      <c r="BH17" s="43">
        <f t="shared" si="101"/>
        <v>8.4000000000000005E-2</v>
      </c>
      <c r="BI17" s="43">
        <f t="shared" si="101"/>
        <v>8.4000000000000005E-2</v>
      </c>
      <c r="BJ17" s="43">
        <f t="shared" si="101"/>
        <v>8.4000000000000005E-2</v>
      </c>
      <c r="BK17" s="43">
        <f t="shared" si="101"/>
        <v>8.4000000000000005E-2</v>
      </c>
      <c r="BL17" s="43">
        <f t="shared" si="101"/>
        <v>8.4000000000000005E-2</v>
      </c>
      <c r="BM17" s="43">
        <f t="shared" si="101"/>
        <v>8.4000000000000005E-2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153</v>
      </c>
    </row>
    <row r="20" spans="1:65" ht="15" customHeight="1" x14ac:dyDescent="0.45">
      <c r="B20" t="s">
        <v>97</v>
      </c>
      <c r="F20">
        <f>E23</f>
        <v>700</v>
      </c>
      <c r="G20">
        <f t="shared" ref="G20:BM20" si="102">F23</f>
        <v>719.6</v>
      </c>
      <c r="H20">
        <f t="shared" si="102"/>
        <v>739.74880000000007</v>
      </c>
      <c r="I20">
        <f t="shared" si="102"/>
        <v>760.4617664000001</v>
      </c>
      <c r="J20">
        <f t="shared" si="102"/>
        <v>781.75469585920007</v>
      </c>
      <c r="K20">
        <f t="shared" si="102"/>
        <v>803.64382734325773</v>
      </c>
      <c r="L20">
        <f t="shared" si="102"/>
        <v>826.14585450886898</v>
      </c>
      <c r="M20">
        <f t="shared" si="102"/>
        <v>849.27793843511733</v>
      </c>
      <c r="N20">
        <f t="shared" si="102"/>
        <v>873.0577207113007</v>
      </c>
      <c r="O20">
        <f t="shared" si="102"/>
        <v>897.50333689121715</v>
      </c>
      <c r="P20">
        <f t="shared" si="102"/>
        <v>922.63343032417117</v>
      </c>
      <c r="Q20">
        <f t="shared" si="102"/>
        <v>948.46716637324801</v>
      </c>
      <c r="R20">
        <f t="shared" si="102"/>
        <v>975.02424703169891</v>
      </c>
      <c r="S20">
        <f t="shared" si="102"/>
        <v>997.44980471342797</v>
      </c>
      <c r="T20">
        <f t="shared" si="102"/>
        <v>1020.3911502218368</v>
      </c>
      <c r="U20">
        <f t="shared" si="102"/>
        <v>1043.8601466769389</v>
      </c>
      <c r="V20">
        <f t="shared" si="102"/>
        <v>1067.8689300505087</v>
      </c>
      <c r="W20">
        <f t="shared" si="102"/>
        <v>1092.4299154416703</v>
      </c>
      <c r="X20">
        <f t="shared" si="102"/>
        <v>1117.5558034968287</v>
      </c>
      <c r="Y20">
        <f t="shared" si="102"/>
        <v>1143.2595869772558</v>
      </c>
      <c r="Z20">
        <f t="shared" si="102"/>
        <v>1169.5545574777327</v>
      </c>
      <c r="AA20">
        <f t="shared" si="102"/>
        <v>1196.4543122997206</v>
      </c>
      <c r="AB20">
        <f t="shared" si="102"/>
        <v>1223.9727614826143</v>
      </c>
      <c r="AC20">
        <f t="shared" si="102"/>
        <v>1252.1241349967142</v>
      </c>
      <c r="AD20">
        <f t="shared" si="102"/>
        <v>1280.9229901016386</v>
      </c>
      <c r="AE20">
        <f t="shared" si="102"/>
        <v>1303.9796039234679</v>
      </c>
      <c r="AF20">
        <f t="shared" si="102"/>
        <v>1327.4512367940904</v>
      </c>
      <c r="AG20">
        <f t="shared" si="102"/>
        <v>1351.3453590563838</v>
      </c>
      <c r="AH20">
        <f t="shared" si="102"/>
        <v>1375.6695755193987</v>
      </c>
      <c r="AI20">
        <f t="shared" si="102"/>
        <v>1400.4316278787478</v>
      </c>
      <c r="AJ20">
        <f t="shared" si="102"/>
        <v>1425.6393971805653</v>
      </c>
      <c r="AK20">
        <f t="shared" si="102"/>
        <v>1451.3009063298155</v>
      </c>
      <c r="AL20">
        <f t="shared" si="102"/>
        <v>1477.4243226437522</v>
      </c>
      <c r="AM20">
        <f t="shared" si="102"/>
        <v>1504.0179604513398</v>
      </c>
      <c r="AN20">
        <f t="shared" si="102"/>
        <v>1531.090283739464</v>
      </c>
      <c r="AO20">
        <f t="shared" si="102"/>
        <v>1558.6499088467745</v>
      </c>
      <c r="AP20">
        <f t="shared" si="102"/>
        <v>1586.7056072060163</v>
      </c>
      <c r="AQ20">
        <f t="shared" si="102"/>
        <v>1615.2663081357246</v>
      </c>
      <c r="AR20">
        <f t="shared" si="102"/>
        <v>1644.3411016821676</v>
      </c>
      <c r="AS20">
        <f t="shared" si="102"/>
        <v>1673.9392415124466</v>
      </c>
      <c r="AT20">
        <f t="shared" si="102"/>
        <v>1704.0701478596707</v>
      </c>
      <c r="AU20">
        <f t="shared" si="102"/>
        <v>1734.7434105211448</v>
      </c>
      <c r="AV20">
        <f t="shared" si="102"/>
        <v>1765.9687919105254</v>
      </c>
      <c r="AW20">
        <f t="shared" si="102"/>
        <v>1797.756230164915</v>
      </c>
      <c r="AX20">
        <f t="shared" si="102"/>
        <v>1830.1158423078834</v>
      </c>
      <c r="AY20">
        <f t="shared" si="102"/>
        <v>1863.0579274694255</v>
      </c>
      <c r="AZ20">
        <f t="shared" si="102"/>
        <v>1896.5929701638752</v>
      </c>
      <c r="BA20">
        <f t="shared" si="102"/>
        <v>1930.731643626825</v>
      </c>
      <c r="BB20">
        <f t="shared" si="102"/>
        <v>1965.4848132121078</v>
      </c>
      <c r="BC20">
        <f t="shared" si="102"/>
        <v>2000.8635398499257</v>
      </c>
      <c r="BD20">
        <f t="shared" si="102"/>
        <v>2036.8790835672246</v>
      </c>
      <c r="BE20">
        <f t="shared" si="102"/>
        <v>2073.5429070714349</v>
      </c>
      <c r="BF20">
        <f t="shared" si="102"/>
        <v>2110.8666793987209</v>
      </c>
      <c r="BG20">
        <f t="shared" si="102"/>
        <v>2148.8622796278978</v>
      </c>
      <c r="BH20">
        <f t="shared" si="102"/>
        <v>2187.5418006611999</v>
      </c>
      <c r="BI20">
        <f t="shared" si="102"/>
        <v>2226.9175530731013</v>
      </c>
      <c r="BJ20">
        <f t="shared" si="102"/>
        <v>2267.0020690284173</v>
      </c>
      <c r="BK20">
        <f t="shared" si="102"/>
        <v>2307.8081062709289</v>
      </c>
      <c r="BL20">
        <f t="shared" si="102"/>
        <v>2349.3486521838058</v>
      </c>
      <c r="BM20">
        <f t="shared" si="102"/>
        <v>2391.6369279231139</v>
      </c>
    </row>
    <row r="21" spans="1:65" ht="15" customHeight="1" x14ac:dyDescent="0.45">
      <c r="B21" t="s">
        <v>154</v>
      </c>
      <c r="F21">
        <f>F12</f>
        <v>24.500000000000004</v>
      </c>
      <c r="G21">
        <f t="shared" ref="G21:BM21" si="103">G12</f>
        <v>25.186000000000003</v>
      </c>
      <c r="H21">
        <f t="shared" si="103"/>
        <v>25.891208000000006</v>
      </c>
      <c r="I21">
        <f t="shared" si="103"/>
        <v>26.616161824000006</v>
      </c>
      <c r="J21">
        <f t="shared" si="103"/>
        <v>27.361414355072004</v>
      </c>
      <c r="K21">
        <f t="shared" si="103"/>
        <v>28.127533957014023</v>
      </c>
      <c r="L21">
        <f t="shared" si="103"/>
        <v>28.915104907810417</v>
      </c>
      <c r="M21">
        <f t="shared" si="103"/>
        <v>29.724727845229111</v>
      </c>
      <c r="N21">
        <f t="shared" si="103"/>
        <v>30.557020224895528</v>
      </c>
      <c r="O21">
        <f t="shared" si="103"/>
        <v>31.412616791192605</v>
      </c>
      <c r="P21">
        <f t="shared" si="103"/>
        <v>32.292170061345992</v>
      </c>
      <c r="Q21">
        <f t="shared" si="103"/>
        <v>33.196350823063682</v>
      </c>
      <c r="R21">
        <f t="shared" si="103"/>
        <v>29.250727410950965</v>
      </c>
      <c r="S21">
        <f t="shared" si="103"/>
        <v>29.923494141402838</v>
      </c>
      <c r="T21">
        <f t="shared" si="103"/>
        <v>30.611734506655104</v>
      </c>
      <c r="U21">
        <f t="shared" si="103"/>
        <v>31.315804400308167</v>
      </c>
      <c r="V21">
        <f t="shared" si="103"/>
        <v>32.03606790151526</v>
      </c>
      <c r="W21">
        <f t="shared" si="103"/>
        <v>32.772897463250111</v>
      </c>
      <c r="X21">
        <f t="shared" si="103"/>
        <v>33.526674104904863</v>
      </c>
      <c r="Y21">
        <f t="shared" si="103"/>
        <v>34.297787609317673</v>
      </c>
      <c r="Z21">
        <f t="shared" si="103"/>
        <v>35.086636724331981</v>
      </c>
      <c r="AA21">
        <f t="shared" si="103"/>
        <v>35.893629368991618</v>
      </c>
      <c r="AB21">
        <f t="shared" si="103"/>
        <v>36.719182844478425</v>
      </c>
      <c r="AC21">
        <f t="shared" si="103"/>
        <v>37.563724049901424</v>
      </c>
      <c r="AD21">
        <f t="shared" si="103"/>
        <v>32.023074752540964</v>
      </c>
      <c r="AE21">
        <f t="shared" si="103"/>
        <v>32.599490098086697</v>
      </c>
      <c r="AF21">
        <f t="shared" si="103"/>
        <v>33.186280919852258</v>
      </c>
      <c r="AG21">
        <f t="shared" si="103"/>
        <v>33.783633976409597</v>
      </c>
      <c r="AH21">
        <f t="shared" si="103"/>
        <v>34.39173938798497</v>
      </c>
      <c r="AI21">
        <f t="shared" si="103"/>
        <v>35.010790696968698</v>
      </c>
      <c r="AJ21">
        <f t="shared" si="103"/>
        <v>35.640984929514133</v>
      </c>
      <c r="AK21">
        <f t="shared" si="103"/>
        <v>36.282522658245391</v>
      </c>
      <c r="AL21">
        <f t="shared" si="103"/>
        <v>36.935608066093806</v>
      </c>
      <c r="AM21">
        <f t="shared" si="103"/>
        <v>37.600449011283494</v>
      </c>
      <c r="AN21">
        <f t="shared" si="103"/>
        <v>38.277257093486604</v>
      </c>
      <c r="AO21">
        <f t="shared" si="103"/>
        <v>38.966247721169367</v>
      </c>
      <c r="AP21">
        <f t="shared" si="103"/>
        <v>39.667640180150414</v>
      </c>
      <c r="AQ21">
        <f t="shared" si="103"/>
        <v>40.381657703393117</v>
      </c>
      <c r="AR21">
        <f t="shared" si="103"/>
        <v>41.10852754205419</v>
      </c>
      <c r="AS21">
        <f t="shared" si="103"/>
        <v>41.848481037811169</v>
      </c>
      <c r="AT21">
        <f t="shared" si="103"/>
        <v>42.60175369649177</v>
      </c>
      <c r="AU21">
        <f t="shared" si="103"/>
        <v>43.368585263028621</v>
      </c>
      <c r="AV21">
        <f t="shared" si="103"/>
        <v>44.149219797763138</v>
      </c>
      <c r="AW21">
        <f t="shared" si="103"/>
        <v>44.943905754122881</v>
      </c>
      <c r="AX21">
        <f t="shared" si="103"/>
        <v>45.752896057697086</v>
      </c>
      <c r="AY21">
        <f t="shared" si="103"/>
        <v>46.576448186735639</v>
      </c>
      <c r="AZ21">
        <f t="shared" si="103"/>
        <v>47.414824254096885</v>
      </c>
      <c r="BA21">
        <f t="shared" si="103"/>
        <v>48.26829109067063</v>
      </c>
      <c r="BB21">
        <f t="shared" si="103"/>
        <v>49.1371203303027</v>
      </c>
      <c r="BC21">
        <f t="shared" si="103"/>
        <v>50.021588496248143</v>
      </c>
      <c r="BD21">
        <f t="shared" si="103"/>
        <v>50.921977089180615</v>
      </c>
      <c r="BE21">
        <f t="shared" si="103"/>
        <v>51.838572676785873</v>
      </c>
      <c r="BF21">
        <f t="shared" si="103"/>
        <v>52.771666984968022</v>
      </c>
      <c r="BG21">
        <f t="shared" si="103"/>
        <v>53.721556990697451</v>
      </c>
      <c r="BH21">
        <f t="shared" si="103"/>
        <v>54.68854501653</v>
      </c>
      <c r="BI21">
        <f t="shared" si="103"/>
        <v>55.672938826827533</v>
      </c>
      <c r="BJ21">
        <f t="shared" si="103"/>
        <v>56.675051725710432</v>
      </c>
      <c r="BK21">
        <f t="shared" si="103"/>
        <v>57.695202656773226</v>
      </c>
      <c r="BL21">
        <f t="shared" si="103"/>
        <v>58.733716304595148</v>
      </c>
      <c r="BM21">
        <f t="shared" si="103"/>
        <v>59.790923198077849</v>
      </c>
    </row>
    <row r="22" spans="1:65" ht="15" customHeight="1" x14ac:dyDescent="0.45">
      <c r="B22" t="s">
        <v>155</v>
      </c>
      <c r="F22">
        <f>F15*F20*-1</f>
        <v>-4.9000000000000004</v>
      </c>
      <c r="G22">
        <f t="shared" ref="G22:BM22" si="104">G15*G20*-1</f>
        <v>-5.0372000000000003</v>
      </c>
      <c r="H22">
        <f t="shared" si="104"/>
        <v>-5.1782416000000007</v>
      </c>
      <c r="I22">
        <f t="shared" si="104"/>
        <v>-5.3232323648000008</v>
      </c>
      <c r="J22">
        <f t="shared" si="104"/>
        <v>-5.4722828710144009</v>
      </c>
      <c r="K22">
        <f t="shared" si="104"/>
        <v>-5.6255067914028043</v>
      </c>
      <c r="L22">
        <f t="shared" si="104"/>
        <v>-5.7830209815620828</v>
      </c>
      <c r="M22">
        <f t="shared" si="104"/>
        <v>-5.9449455690458217</v>
      </c>
      <c r="N22">
        <f t="shared" si="104"/>
        <v>-6.1114040449791052</v>
      </c>
      <c r="O22">
        <f t="shared" si="104"/>
        <v>-6.28252335823852</v>
      </c>
      <c r="P22">
        <f t="shared" si="104"/>
        <v>-6.4584340122691986</v>
      </c>
      <c r="Q22">
        <f t="shared" si="104"/>
        <v>-6.6392701646127366</v>
      </c>
      <c r="R22">
        <f t="shared" si="104"/>
        <v>-6.8251697292218925</v>
      </c>
      <c r="S22">
        <f t="shared" si="104"/>
        <v>-6.9821486329939955</v>
      </c>
      <c r="T22">
        <f t="shared" si="104"/>
        <v>-7.1427380515528576</v>
      </c>
      <c r="U22">
        <f t="shared" si="104"/>
        <v>-7.3070210267385729</v>
      </c>
      <c r="V22">
        <f t="shared" si="104"/>
        <v>-7.4750825103535607</v>
      </c>
      <c r="W22">
        <f t="shared" si="104"/>
        <v>-7.6470094080916926</v>
      </c>
      <c r="X22">
        <f t="shared" si="104"/>
        <v>-7.8228906244778011</v>
      </c>
      <c r="Y22">
        <f t="shared" si="104"/>
        <v>-8.0028171088407909</v>
      </c>
      <c r="Z22">
        <f t="shared" si="104"/>
        <v>-8.1868819023441297</v>
      </c>
      <c r="AA22">
        <f t="shared" si="104"/>
        <v>-8.3751801860980439</v>
      </c>
      <c r="AB22">
        <f t="shared" si="104"/>
        <v>-8.5678093303782994</v>
      </c>
      <c r="AC22">
        <f t="shared" si="104"/>
        <v>-8.7648689449769996</v>
      </c>
      <c r="AD22">
        <f t="shared" si="104"/>
        <v>-8.9664609307114702</v>
      </c>
      <c r="AE22">
        <f t="shared" si="104"/>
        <v>-9.1278572274642755</v>
      </c>
      <c r="AF22">
        <f t="shared" si="104"/>
        <v>-9.2921586575586321</v>
      </c>
      <c r="AG22">
        <f t="shared" si="104"/>
        <v>-9.4594175133946869</v>
      </c>
      <c r="AH22">
        <f t="shared" si="104"/>
        <v>-9.6296870286357912</v>
      </c>
      <c r="AI22">
        <f t="shared" si="104"/>
        <v>-9.8030213951512355</v>
      </c>
      <c r="AJ22">
        <f t="shared" si="104"/>
        <v>-9.9794757802639573</v>
      </c>
      <c r="AK22">
        <f t="shared" si="104"/>
        <v>-10.159106344308709</v>
      </c>
      <c r="AL22">
        <f t="shared" si="104"/>
        <v>-10.341970258506265</v>
      </c>
      <c r="AM22">
        <f t="shared" si="104"/>
        <v>-10.528125723159379</v>
      </c>
      <c r="AN22">
        <f t="shared" si="104"/>
        <v>-10.717631986176247</v>
      </c>
      <c r="AO22">
        <f t="shared" si="104"/>
        <v>-10.910549361927421</v>
      </c>
      <c r="AP22">
        <f t="shared" si="104"/>
        <v>-11.106939250442114</v>
      </c>
      <c r="AQ22">
        <f t="shared" si="104"/>
        <v>-11.306864156950072</v>
      </c>
      <c r="AR22">
        <f t="shared" si="104"/>
        <v>-11.510387711775174</v>
      </c>
      <c r="AS22">
        <f t="shared" si="104"/>
        <v>-11.717574690587126</v>
      </c>
      <c r="AT22">
        <f t="shared" si="104"/>
        <v>-11.928491035017695</v>
      </c>
      <c r="AU22">
        <f t="shared" si="104"/>
        <v>-12.143203873648014</v>
      </c>
      <c r="AV22">
        <f t="shared" si="104"/>
        <v>-12.361781543373677</v>
      </c>
      <c r="AW22">
        <f t="shared" si="104"/>
        <v>-12.584293611154406</v>
      </c>
      <c r="AX22">
        <f t="shared" si="104"/>
        <v>-12.810810896155184</v>
      </c>
      <c r="AY22">
        <f t="shared" si="104"/>
        <v>-13.041405492285978</v>
      </c>
      <c r="AZ22">
        <f t="shared" si="104"/>
        <v>-13.276150791147126</v>
      </c>
      <c r="BA22">
        <f t="shared" si="104"/>
        <v>-13.515121505387775</v>
      </c>
      <c r="BB22">
        <f t="shared" si="104"/>
        <v>-13.758393692484756</v>
      </c>
      <c r="BC22">
        <f t="shared" si="104"/>
        <v>-14.00604477894948</v>
      </c>
      <c r="BD22">
        <f t="shared" si="104"/>
        <v>-14.258153584970572</v>
      </c>
      <c r="BE22">
        <f t="shared" si="104"/>
        <v>-14.514800349500044</v>
      </c>
      <c r="BF22">
        <f t="shared" si="104"/>
        <v>-14.776066755791046</v>
      </c>
      <c r="BG22">
        <f t="shared" si="104"/>
        <v>-15.042035957395285</v>
      </c>
      <c r="BH22">
        <f t="shared" si="104"/>
        <v>-15.312792604628399</v>
      </c>
      <c r="BI22">
        <f t="shared" si="104"/>
        <v>-15.58842287151171</v>
      </c>
      <c r="BJ22">
        <f t="shared" si="104"/>
        <v>-15.869014483198921</v>
      </c>
      <c r="BK22">
        <f t="shared" si="104"/>
        <v>-16.154656743896503</v>
      </c>
      <c r="BL22">
        <f t="shared" si="104"/>
        <v>-16.445440565286642</v>
      </c>
      <c r="BM22">
        <f t="shared" si="104"/>
        <v>-16.741458495461799</v>
      </c>
    </row>
    <row r="23" spans="1:65" ht="15" customHeight="1" x14ac:dyDescent="0.45">
      <c r="B23" t="s">
        <v>99</v>
      </c>
      <c r="E23" s="39">
        <v>700</v>
      </c>
      <c r="F23">
        <f>SUM(F20:F22)</f>
        <v>719.6</v>
      </c>
      <c r="G23">
        <f t="shared" ref="G23:BM23" si="105">SUM(G20:G22)</f>
        <v>739.74880000000007</v>
      </c>
      <c r="H23">
        <f t="shared" si="105"/>
        <v>760.4617664000001</v>
      </c>
      <c r="I23">
        <f t="shared" si="105"/>
        <v>781.75469585920007</v>
      </c>
      <c r="J23">
        <f t="shared" si="105"/>
        <v>803.64382734325773</v>
      </c>
      <c r="K23">
        <f t="shared" si="105"/>
        <v>826.14585450886898</v>
      </c>
      <c r="L23">
        <f t="shared" si="105"/>
        <v>849.27793843511733</v>
      </c>
      <c r="M23">
        <f t="shared" si="105"/>
        <v>873.0577207113007</v>
      </c>
      <c r="N23">
        <f t="shared" si="105"/>
        <v>897.50333689121715</v>
      </c>
      <c r="O23">
        <f t="shared" si="105"/>
        <v>922.63343032417117</v>
      </c>
      <c r="P23">
        <f t="shared" si="105"/>
        <v>948.46716637324801</v>
      </c>
      <c r="Q23">
        <f t="shared" si="105"/>
        <v>975.02424703169891</v>
      </c>
      <c r="R23">
        <f t="shared" si="105"/>
        <v>997.44980471342797</v>
      </c>
      <c r="S23">
        <f t="shared" si="105"/>
        <v>1020.3911502218368</v>
      </c>
      <c r="T23">
        <f t="shared" si="105"/>
        <v>1043.8601466769389</v>
      </c>
      <c r="U23">
        <f t="shared" si="105"/>
        <v>1067.8689300505087</v>
      </c>
      <c r="V23">
        <f t="shared" si="105"/>
        <v>1092.4299154416703</v>
      </c>
      <c r="W23">
        <f t="shared" si="105"/>
        <v>1117.5558034968287</v>
      </c>
      <c r="X23">
        <f t="shared" si="105"/>
        <v>1143.2595869772558</v>
      </c>
      <c r="Y23">
        <f t="shared" si="105"/>
        <v>1169.5545574777327</v>
      </c>
      <c r="Z23">
        <f t="shared" si="105"/>
        <v>1196.4543122997206</v>
      </c>
      <c r="AA23">
        <f t="shared" si="105"/>
        <v>1223.9727614826143</v>
      </c>
      <c r="AB23">
        <f t="shared" si="105"/>
        <v>1252.1241349967142</v>
      </c>
      <c r="AC23">
        <f t="shared" si="105"/>
        <v>1280.9229901016386</v>
      </c>
      <c r="AD23">
        <f t="shared" si="105"/>
        <v>1303.9796039234679</v>
      </c>
      <c r="AE23">
        <f t="shared" si="105"/>
        <v>1327.4512367940904</v>
      </c>
      <c r="AF23">
        <f t="shared" si="105"/>
        <v>1351.3453590563838</v>
      </c>
      <c r="AG23">
        <f t="shared" si="105"/>
        <v>1375.6695755193987</v>
      </c>
      <c r="AH23">
        <f t="shared" si="105"/>
        <v>1400.4316278787478</v>
      </c>
      <c r="AI23">
        <f t="shared" si="105"/>
        <v>1425.6393971805653</v>
      </c>
      <c r="AJ23">
        <f t="shared" si="105"/>
        <v>1451.3009063298155</v>
      </c>
      <c r="AK23">
        <f t="shared" si="105"/>
        <v>1477.4243226437522</v>
      </c>
      <c r="AL23">
        <f t="shared" si="105"/>
        <v>1504.0179604513398</v>
      </c>
      <c r="AM23">
        <f t="shared" si="105"/>
        <v>1531.090283739464</v>
      </c>
      <c r="AN23">
        <f t="shared" si="105"/>
        <v>1558.6499088467745</v>
      </c>
      <c r="AO23">
        <f t="shared" si="105"/>
        <v>1586.7056072060163</v>
      </c>
      <c r="AP23">
        <f t="shared" si="105"/>
        <v>1615.2663081357246</v>
      </c>
      <c r="AQ23">
        <f t="shared" si="105"/>
        <v>1644.3411016821676</v>
      </c>
      <c r="AR23">
        <f t="shared" si="105"/>
        <v>1673.9392415124466</v>
      </c>
      <c r="AS23">
        <f t="shared" si="105"/>
        <v>1704.0701478596707</v>
      </c>
      <c r="AT23">
        <f t="shared" si="105"/>
        <v>1734.7434105211448</v>
      </c>
      <c r="AU23">
        <f t="shared" si="105"/>
        <v>1765.9687919105254</v>
      </c>
      <c r="AV23">
        <f t="shared" si="105"/>
        <v>1797.756230164915</v>
      </c>
      <c r="AW23">
        <f t="shared" si="105"/>
        <v>1830.1158423078834</v>
      </c>
      <c r="AX23">
        <f t="shared" si="105"/>
        <v>1863.0579274694255</v>
      </c>
      <c r="AY23">
        <f t="shared" si="105"/>
        <v>1896.5929701638752</v>
      </c>
      <c r="AZ23">
        <f t="shared" si="105"/>
        <v>1930.731643626825</v>
      </c>
      <c r="BA23">
        <f t="shared" si="105"/>
        <v>1965.4848132121078</v>
      </c>
      <c r="BB23">
        <f t="shared" si="105"/>
        <v>2000.8635398499257</v>
      </c>
      <c r="BC23">
        <f t="shared" si="105"/>
        <v>2036.8790835672246</v>
      </c>
      <c r="BD23">
        <f t="shared" si="105"/>
        <v>2073.5429070714349</v>
      </c>
      <c r="BE23">
        <f t="shared" si="105"/>
        <v>2110.8666793987209</v>
      </c>
      <c r="BF23">
        <f t="shared" si="105"/>
        <v>2148.8622796278978</v>
      </c>
      <c r="BG23">
        <f t="shared" si="105"/>
        <v>2187.5418006611999</v>
      </c>
      <c r="BH23">
        <f t="shared" si="105"/>
        <v>2226.9175530731013</v>
      </c>
      <c r="BI23">
        <f t="shared" si="105"/>
        <v>2267.0020690284173</v>
      </c>
      <c r="BJ23">
        <f t="shared" si="105"/>
        <v>2307.8081062709289</v>
      </c>
      <c r="BK23">
        <f t="shared" si="105"/>
        <v>2349.3486521838058</v>
      </c>
      <c r="BL23">
        <f t="shared" si="105"/>
        <v>2391.6369279231139</v>
      </c>
      <c r="BM23">
        <f t="shared" si="105"/>
        <v>2434.6863926257302</v>
      </c>
    </row>
    <row r="24" spans="1:65" ht="15" customHeight="1" x14ac:dyDescent="0.45">
      <c r="B24" t="s">
        <v>156</v>
      </c>
      <c r="F24" s="43"/>
      <c r="G24" s="43">
        <f>G23/F23-1</f>
        <v>2.8000000000000025E-2</v>
      </c>
      <c r="H24" s="43">
        <f t="shared" ref="H24:BM24" si="106">H23/G23-1</f>
        <v>2.8000000000000025E-2</v>
      </c>
      <c r="I24" s="43">
        <f t="shared" si="106"/>
        <v>2.8000000000000025E-2</v>
      </c>
      <c r="J24" s="43">
        <f t="shared" si="106"/>
        <v>2.8000000000000025E-2</v>
      </c>
      <c r="K24" s="43">
        <f t="shared" si="106"/>
        <v>2.8000000000000025E-2</v>
      </c>
      <c r="L24" s="43">
        <f t="shared" si="106"/>
        <v>2.8000000000000025E-2</v>
      </c>
      <c r="M24" s="43">
        <f t="shared" si="106"/>
        <v>2.8000000000000025E-2</v>
      </c>
      <c r="N24" s="43">
        <f t="shared" si="106"/>
        <v>2.8000000000000025E-2</v>
      </c>
      <c r="O24" s="43">
        <f t="shared" si="106"/>
        <v>2.8000000000000025E-2</v>
      </c>
      <c r="P24" s="43">
        <f t="shared" si="106"/>
        <v>2.8000000000000025E-2</v>
      </c>
      <c r="Q24" s="43">
        <f t="shared" si="106"/>
        <v>2.8000000000000025E-2</v>
      </c>
      <c r="R24" s="43">
        <f t="shared" si="106"/>
        <v>2.2999999999999909E-2</v>
      </c>
      <c r="S24" s="43">
        <f t="shared" si="106"/>
        <v>2.2999999999999909E-2</v>
      </c>
      <c r="T24" s="43">
        <f t="shared" si="106"/>
        <v>2.2999999999999909E-2</v>
      </c>
      <c r="U24" s="43">
        <f t="shared" si="106"/>
        <v>2.3000000000000131E-2</v>
      </c>
      <c r="V24" s="43">
        <f t="shared" si="106"/>
        <v>2.2999999999999909E-2</v>
      </c>
      <c r="W24" s="43">
        <f t="shared" si="106"/>
        <v>2.2999999999999909E-2</v>
      </c>
      <c r="X24" s="43">
        <f t="shared" si="106"/>
        <v>2.3000000000000131E-2</v>
      </c>
      <c r="Y24" s="43">
        <f t="shared" si="106"/>
        <v>2.2999999999999909E-2</v>
      </c>
      <c r="Z24" s="43">
        <f t="shared" si="106"/>
        <v>2.3000000000000131E-2</v>
      </c>
      <c r="AA24" s="43">
        <f t="shared" si="106"/>
        <v>2.3000000000000131E-2</v>
      </c>
      <c r="AB24" s="43">
        <f t="shared" si="106"/>
        <v>2.2999999999999909E-2</v>
      </c>
      <c r="AC24" s="43">
        <f t="shared" si="106"/>
        <v>2.2999999999999909E-2</v>
      </c>
      <c r="AD24" s="43">
        <f t="shared" si="106"/>
        <v>1.8000000000000016E-2</v>
      </c>
      <c r="AE24" s="43">
        <f t="shared" si="106"/>
        <v>1.8000000000000016E-2</v>
      </c>
      <c r="AF24" s="43">
        <f t="shared" si="106"/>
        <v>1.7999999999999794E-2</v>
      </c>
      <c r="AG24" s="43">
        <f t="shared" si="106"/>
        <v>1.8000000000000016E-2</v>
      </c>
      <c r="AH24" s="43">
        <f t="shared" si="106"/>
        <v>1.8000000000000016E-2</v>
      </c>
      <c r="AI24" s="43">
        <f t="shared" si="106"/>
        <v>1.8000000000000016E-2</v>
      </c>
      <c r="AJ24" s="43">
        <f t="shared" si="106"/>
        <v>1.8000000000000016E-2</v>
      </c>
      <c r="AK24" s="43">
        <f t="shared" si="106"/>
        <v>1.8000000000000016E-2</v>
      </c>
      <c r="AL24" s="43">
        <f t="shared" si="106"/>
        <v>1.8000000000000016E-2</v>
      </c>
      <c r="AM24" s="43">
        <f t="shared" si="106"/>
        <v>1.8000000000000016E-2</v>
      </c>
      <c r="AN24" s="43">
        <f t="shared" si="106"/>
        <v>1.8000000000000016E-2</v>
      </c>
      <c r="AO24" s="43">
        <f t="shared" si="106"/>
        <v>1.8000000000000016E-2</v>
      </c>
      <c r="AP24" s="43">
        <f t="shared" si="106"/>
        <v>1.8000000000000016E-2</v>
      </c>
      <c r="AQ24" s="43">
        <f t="shared" si="106"/>
        <v>1.8000000000000016E-2</v>
      </c>
      <c r="AR24" s="43">
        <f t="shared" si="106"/>
        <v>1.8000000000000016E-2</v>
      </c>
      <c r="AS24" s="43">
        <f t="shared" si="106"/>
        <v>1.8000000000000016E-2</v>
      </c>
      <c r="AT24" s="43">
        <f t="shared" si="106"/>
        <v>1.8000000000000016E-2</v>
      </c>
      <c r="AU24" s="43">
        <f t="shared" si="106"/>
        <v>1.8000000000000016E-2</v>
      </c>
      <c r="AV24" s="43">
        <f t="shared" si="106"/>
        <v>1.8000000000000016E-2</v>
      </c>
      <c r="AW24" s="43">
        <f t="shared" si="106"/>
        <v>1.8000000000000016E-2</v>
      </c>
      <c r="AX24" s="43">
        <f t="shared" si="106"/>
        <v>1.8000000000000016E-2</v>
      </c>
      <c r="AY24" s="43">
        <f t="shared" si="106"/>
        <v>1.8000000000000016E-2</v>
      </c>
      <c r="AZ24" s="43">
        <f t="shared" si="106"/>
        <v>1.8000000000000016E-2</v>
      </c>
      <c r="BA24" s="43">
        <f t="shared" si="106"/>
        <v>1.8000000000000016E-2</v>
      </c>
      <c r="BB24" s="43">
        <f t="shared" si="106"/>
        <v>1.8000000000000016E-2</v>
      </c>
      <c r="BC24" s="43">
        <f t="shared" si="106"/>
        <v>1.8000000000000016E-2</v>
      </c>
      <c r="BD24" s="43">
        <f t="shared" si="106"/>
        <v>1.8000000000000238E-2</v>
      </c>
      <c r="BE24" s="43">
        <f t="shared" si="106"/>
        <v>1.8000000000000016E-2</v>
      </c>
      <c r="BF24" s="43">
        <f t="shared" si="106"/>
        <v>1.8000000000000016E-2</v>
      </c>
      <c r="BG24" s="43">
        <f t="shared" si="106"/>
        <v>1.8000000000000016E-2</v>
      </c>
      <c r="BH24" s="43">
        <f t="shared" si="106"/>
        <v>1.8000000000000016E-2</v>
      </c>
      <c r="BI24" s="43">
        <f t="shared" si="106"/>
        <v>1.8000000000000016E-2</v>
      </c>
      <c r="BJ24" s="43">
        <f t="shared" si="106"/>
        <v>1.8000000000000016E-2</v>
      </c>
      <c r="BK24" s="43">
        <f t="shared" si="106"/>
        <v>1.8000000000000016E-2</v>
      </c>
      <c r="BL24" s="43">
        <f t="shared" si="106"/>
        <v>1.7999999999999794E-2</v>
      </c>
      <c r="BM24" s="43">
        <f t="shared" si="106"/>
        <v>1.8000000000000016E-2</v>
      </c>
    </row>
    <row r="25" spans="1:65" ht="15" customHeight="1" x14ac:dyDescent="0.45"/>
    <row r="26" spans="1:65" ht="15" customHeight="1" x14ac:dyDescent="0.45">
      <c r="B26" t="s">
        <v>157</v>
      </c>
    </row>
    <row r="27" spans="1:65" ht="15" customHeight="1" x14ac:dyDescent="0.45">
      <c r="B27" t="s">
        <v>97</v>
      </c>
      <c r="F27">
        <f>E30</f>
        <v>435.60241666666667</v>
      </c>
      <c r="G27">
        <f t="shared" ref="G27:BM27" si="107">F30</f>
        <v>448.61284999999998</v>
      </c>
      <c r="H27">
        <f t="shared" si="107"/>
        <v>461.98757546666667</v>
      </c>
      <c r="I27">
        <f t="shared" si="107"/>
        <v>475.73679324640005</v>
      </c>
      <c r="J27">
        <f t="shared" si="107"/>
        <v>489.87098912396596</v>
      </c>
      <c r="K27">
        <f t="shared" si="107"/>
        <v>504.40094248610365</v>
      </c>
      <c r="L27">
        <f t="shared" si="107"/>
        <v>519.33773454238121</v>
      </c>
      <c r="M27">
        <f t="shared" si="107"/>
        <v>534.69275677623455</v>
      </c>
      <c r="N27">
        <f t="shared" si="107"/>
        <v>550.47771963263574</v>
      </c>
      <c r="O27">
        <f t="shared" si="107"/>
        <v>566.70466144901616</v>
      </c>
      <c r="P27">
        <f t="shared" si="107"/>
        <v>583.38595763625528</v>
      </c>
      <c r="Q27">
        <f t="shared" si="107"/>
        <v>600.53433011673712</v>
      </c>
      <c r="R27">
        <f t="shared" si="107"/>
        <v>618.16285702667244</v>
      </c>
      <c r="S27">
        <f t="shared" si="107"/>
        <v>633.34660945751818</v>
      </c>
      <c r="T27">
        <f t="shared" si="107"/>
        <v>648.87958819427342</v>
      </c>
      <c r="U27">
        <f t="shared" si="107"/>
        <v>664.76982544197404</v>
      </c>
      <c r="V27">
        <f t="shared" si="107"/>
        <v>681.02553814637179</v>
      </c>
      <c r="W27">
        <f t="shared" si="107"/>
        <v>697.65513224297058</v>
      </c>
      <c r="X27">
        <f t="shared" si="107"/>
        <v>714.66720700379119</v>
      </c>
      <c r="Y27">
        <f t="shared" si="107"/>
        <v>732.07055948411062</v>
      </c>
      <c r="Z27">
        <f t="shared" si="107"/>
        <v>749.87418907147742</v>
      </c>
      <c r="AA27">
        <f t="shared" si="107"/>
        <v>768.08730213935371</v>
      </c>
      <c r="AB27">
        <f t="shared" si="107"/>
        <v>786.71931680779107</v>
      </c>
      <c r="AC27">
        <f t="shared" si="107"/>
        <v>805.77986781360255</v>
      </c>
      <c r="AD27">
        <f t="shared" si="107"/>
        <v>825.27881149254767</v>
      </c>
      <c r="AE27">
        <f t="shared" si="107"/>
        <v>841.20205583525103</v>
      </c>
      <c r="AF27">
        <f t="shared" si="107"/>
        <v>857.41191857612307</v>
      </c>
      <c r="AG27">
        <f t="shared" si="107"/>
        <v>873.91355884633072</v>
      </c>
      <c r="AH27">
        <f t="shared" si="107"/>
        <v>890.71222864140213</v>
      </c>
      <c r="AI27">
        <f t="shared" si="107"/>
        <v>907.8132744927849</v>
      </c>
      <c r="AJ27">
        <f t="shared" si="107"/>
        <v>925.22213916949261</v>
      </c>
      <c r="AK27">
        <f t="shared" si="107"/>
        <v>942.9443634103809</v>
      </c>
      <c r="AL27">
        <f t="shared" si="107"/>
        <v>960.98558768760518</v>
      </c>
      <c r="AM27">
        <f t="shared" si="107"/>
        <v>979.35155400181964</v>
      </c>
      <c r="AN27">
        <f t="shared" si="107"/>
        <v>998.04810770968993</v>
      </c>
      <c r="AO27">
        <f t="shared" si="107"/>
        <v>1017.081199384302</v>
      </c>
      <c r="AP27">
        <f t="shared" si="107"/>
        <v>1036.4568867090568</v>
      </c>
      <c r="AQ27">
        <f t="shared" si="107"/>
        <v>1056.5758253995893</v>
      </c>
      <c r="AR27">
        <f t="shared" si="107"/>
        <v>1077.0569049865514</v>
      </c>
      <c r="AS27">
        <f t="shared" si="107"/>
        <v>1097.906644006079</v>
      </c>
      <c r="AT27">
        <f t="shared" si="107"/>
        <v>1119.1316783279578</v>
      </c>
      <c r="AU27">
        <f t="shared" si="107"/>
        <v>1140.7387632676305</v>
      </c>
      <c r="AV27">
        <f t="shared" si="107"/>
        <v>1162.7347757362174</v>
      </c>
      <c r="AW27">
        <f t="shared" si="107"/>
        <v>1185.1267164292387</v>
      </c>
      <c r="AX27">
        <f t="shared" si="107"/>
        <v>1207.9217120547346</v>
      </c>
      <c r="AY27">
        <f t="shared" si="107"/>
        <v>1231.1270176014893</v>
      </c>
      <c r="AZ27">
        <f t="shared" si="107"/>
        <v>1254.7500186480856</v>
      </c>
      <c r="BA27">
        <f t="shared" si="107"/>
        <v>1278.7982337135206</v>
      </c>
      <c r="BB27">
        <f t="shared" si="107"/>
        <v>1303.2793166501335</v>
      </c>
      <c r="BC27">
        <f t="shared" si="107"/>
        <v>1328.6994939281949</v>
      </c>
      <c r="BD27">
        <f t="shared" si="107"/>
        <v>1354.5772343972615</v>
      </c>
      <c r="BE27">
        <f t="shared" si="107"/>
        <v>1380.920774194771</v>
      </c>
      <c r="BF27">
        <f t="shared" si="107"/>
        <v>1407.7384977086358</v>
      </c>
      <c r="BG27">
        <f t="shared" si="107"/>
        <v>1435.0389402457502</v>
      </c>
      <c r="BH27">
        <f t="shared" si="107"/>
        <v>1462.8307907485325</v>
      </c>
      <c r="BI27">
        <f t="shared" si="107"/>
        <v>1491.122894560365</v>
      </c>
      <c r="BJ27">
        <f t="shared" si="107"/>
        <v>1519.9242562408106</v>
      </c>
      <c r="BK27">
        <f t="shared" si="107"/>
        <v>1549.2440424315041</v>
      </c>
      <c r="BL27">
        <f t="shared" si="107"/>
        <v>1579.0915847736301</v>
      </c>
      <c r="BM27">
        <f t="shared" si="107"/>
        <v>1609.4763828779144</v>
      </c>
    </row>
    <row r="28" spans="1:65" ht="15" customHeight="1" x14ac:dyDescent="0.45">
      <c r="B28" t="s">
        <v>158</v>
      </c>
      <c r="F28">
        <f>F21*F8</f>
        <v>16.26304166666667</v>
      </c>
      <c r="G28">
        <f t="shared" ref="G28:BM28" si="108">G21*G8</f>
        <v>16.718406833333336</v>
      </c>
      <c r="H28">
        <f t="shared" si="108"/>
        <v>17.186522224666675</v>
      </c>
      <c r="I28">
        <f t="shared" si="108"/>
        <v>17.667744846957341</v>
      </c>
      <c r="J28">
        <f t="shared" si="108"/>
        <v>18.162441702672144</v>
      </c>
      <c r="K28">
        <f t="shared" si="108"/>
        <v>18.670990070346967</v>
      </c>
      <c r="L28">
        <f t="shared" si="108"/>
        <v>19.193777792316681</v>
      </c>
      <c r="M28">
        <f t="shared" si="108"/>
        <v>19.731203570501549</v>
      </c>
      <c r="N28">
        <f t="shared" si="108"/>
        <v>20.283677270475593</v>
      </c>
      <c r="O28">
        <f t="shared" si="108"/>
        <v>20.851620234048912</v>
      </c>
      <c r="P28">
        <f t="shared" si="108"/>
        <v>21.435465600602278</v>
      </c>
      <c r="Q28">
        <f t="shared" si="108"/>
        <v>22.035658637419143</v>
      </c>
      <c r="R28">
        <f t="shared" si="108"/>
        <v>19.804894475016184</v>
      </c>
      <c r="S28">
        <f t="shared" si="108"/>
        <v>20.260407047941555</v>
      </c>
      <c r="T28">
        <f t="shared" si="108"/>
        <v>20.726396410044213</v>
      </c>
      <c r="U28">
        <f t="shared" si="108"/>
        <v>21.203103527475225</v>
      </c>
      <c r="V28">
        <f t="shared" si="108"/>
        <v>21.69077490860716</v>
      </c>
      <c r="W28">
        <f t="shared" si="108"/>
        <v>22.189662731505123</v>
      </c>
      <c r="X28">
        <f t="shared" si="108"/>
        <v>22.700024974329743</v>
      </c>
      <c r="Y28">
        <f t="shared" si="108"/>
        <v>23.222125548739324</v>
      </c>
      <c r="Z28">
        <f t="shared" si="108"/>
        <v>23.75623443636033</v>
      </c>
      <c r="AA28">
        <f t="shared" si="108"/>
        <v>24.30262782839662</v>
      </c>
      <c r="AB28">
        <f t="shared" si="108"/>
        <v>24.86158826844974</v>
      </c>
      <c r="AC28">
        <f t="shared" si="108"/>
        <v>25.433404798624082</v>
      </c>
      <c r="AD28">
        <f t="shared" si="108"/>
        <v>22.115617142643568</v>
      </c>
      <c r="AE28">
        <f t="shared" si="108"/>
        <v>22.513698251211149</v>
      </c>
      <c r="AF28">
        <f t="shared" si="108"/>
        <v>22.918944819732953</v>
      </c>
      <c r="AG28">
        <f t="shared" si="108"/>
        <v>23.331485826488144</v>
      </c>
      <c r="AH28">
        <f t="shared" si="108"/>
        <v>23.751452571364929</v>
      </c>
      <c r="AI28">
        <f t="shared" si="108"/>
        <v>24.1789787176495</v>
      </c>
      <c r="AJ28">
        <f t="shared" si="108"/>
        <v>24.614200334567187</v>
      </c>
      <c r="AK28">
        <f t="shared" si="108"/>
        <v>25.0572559405894</v>
      </c>
      <c r="AL28">
        <f t="shared" si="108"/>
        <v>25.508286547520008</v>
      </c>
      <c r="AM28">
        <f t="shared" si="108"/>
        <v>25.967435705375369</v>
      </c>
      <c r="AN28">
        <f t="shared" si="108"/>
        <v>26.43484954807213</v>
      </c>
      <c r="AO28">
        <f t="shared" si="108"/>
        <v>26.91067683993743</v>
      </c>
      <c r="AP28">
        <f t="shared" si="108"/>
        <v>27.942970403517432</v>
      </c>
      <c r="AQ28">
        <f t="shared" si="108"/>
        <v>28.445943870780741</v>
      </c>
      <c r="AR28">
        <f t="shared" si="108"/>
        <v>28.957970860454793</v>
      </c>
      <c r="AS28">
        <f t="shared" si="108"/>
        <v>29.479214335942981</v>
      </c>
      <c r="AT28">
        <f t="shared" si="108"/>
        <v>30.009840193989955</v>
      </c>
      <c r="AU28">
        <f t="shared" si="108"/>
        <v>30.550017317481775</v>
      </c>
      <c r="AV28">
        <f t="shared" si="108"/>
        <v>31.099917629196447</v>
      </c>
      <c r="AW28">
        <f t="shared" si="108"/>
        <v>31.659716146521987</v>
      </c>
      <c r="AX28">
        <f t="shared" si="108"/>
        <v>32.229591037159381</v>
      </c>
      <c r="AY28">
        <f t="shared" si="108"/>
        <v>32.809723675828252</v>
      </c>
      <c r="AZ28">
        <f t="shared" si="108"/>
        <v>33.400298701993165</v>
      </c>
      <c r="BA28">
        <f t="shared" si="108"/>
        <v>34.00150407862904</v>
      </c>
      <c r="BB28">
        <f t="shared" si="108"/>
        <v>35.30580177508525</v>
      </c>
      <c r="BC28">
        <f t="shared" si="108"/>
        <v>35.941306207036781</v>
      </c>
      <c r="BD28">
        <f t="shared" si="108"/>
        <v>36.58824971876345</v>
      </c>
      <c r="BE28">
        <f t="shared" si="108"/>
        <v>37.246838213701196</v>
      </c>
      <c r="BF28">
        <f t="shared" si="108"/>
        <v>37.917281301547817</v>
      </c>
      <c r="BG28">
        <f t="shared" si="108"/>
        <v>38.599792364975684</v>
      </c>
      <c r="BH28">
        <f t="shared" si="108"/>
        <v>39.294588627545238</v>
      </c>
      <c r="BI28">
        <f t="shared" si="108"/>
        <v>40.001891222841053</v>
      </c>
      <c r="BJ28">
        <f t="shared" si="108"/>
        <v>40.721925264852189</v>
      </c>
      <c r="BK28">
        <f t="shared" si="108"/>
        <v>41.454919919619535</v>
      </c>
      <c r="BL28">
        <f t="shared" si="108"/>
        <v>42.201108478172692</v>
      </c>
      <c r="BM28">
        <f t="shared" si="108"/>
        <v>42.960728430779788</v>
      </c>
    </row>
    <row r="29" spans="1:65" ht="15" customHeight="1" x14ac:dyDescent="0.45">
      <c r="B29" t="s">
        <v>159</v>
      </c>
      <c r="F29">
        <f>F22*F8</f>
        <v>-3.2526083333333342</v>
      </c>
      <c r="G29">
        <f t="shared" ref="G29:BM29" si="109">G22*G8</f>
        <v>-3.3436813666666674</v>
      </c>
      <c r="H29">
        <f t="shared" si="109"/>
        <v>-3.4373044449333343</v>
      </c>
      <c r="I29">
        <f t="shared" si="109"/>
        <v>-3.5335489693914677</v>
      </c>
      <c r="J29">
        <f t="shared" si="109"/>
        <v>-3.632488340534429</v>
      </c>
      <c r="K29">
        <f t="shared" si="109"/>
        <v>-3.7341980140693929</v>
      </c>
      <c r="L29">
        <f t="shared" si="109"/>
        <v>-3.8387555584633359</v>
      </c>
      <c r="M29">
        <f t="shared" si="109"/>
        <v>-3.9462407141003095</v>
      </c>
      <c r="N29">
        <f t="shared" si="109"/>
        <v>-4.0567354540951186</v>
      </c>
      <c r="O29">
        <f t="shared" si="109"/>
        <v>-4.1703240468097817</v>
      </c>
      <c r="P29">
        <f t="shared" si="109"/>
        <v>-4.2870931201204554</v>
      </c>
      <c r="Q29">
        <f t="shared" si="109"/>
        <v>-4.4071317274838293</v>
      </c>
      <c r="R29">
        <f t="shared" si="109"/>
        <v>-4.6211420441704432</v>
      </c>
      <c r="S29">
        <f t="shared" si="109"/>
        <v>-4.7274283111863626</v>
      </c>
      <c r="T29">
        <f t="shared" si="109"/>
        <v>-4.8361591623436491</v>
      </c>
      <c r="U29">
        <f t="shared" si="109"/>
        <v>-4.9473908230775532</v>
      </c>
      <c r="V29">
        <f t="shared" si="109"/>
        <v>-5.0611808120083372</v>
      </c>
      <c r="W29">
        <f t="shared" si="109"/>
        <v>-5.1775879706845291</v>
      </c>
      <c r="X29">
        <f t="shared" si="109"/>
        <v>-5.2966724940102727</v>
      </c>
      <c r="Y29">
        <f t="shared" si="109"/>
        <v>-5.4184959613725097</v>
      </c>
      <c r="Z29">
        <f t="shared" si="109"/>
        <v>-5.5431213684840772</v>
      </c>
      <c r="AA29">
        <f t="shared" si="109"/>
        <v>-5.6706131599592107</v>
      </c>
      <c r="AB29">
        <f t="shared" si="109"/>
        <v>-5.8010372626382729</v>
      </c>
      <c r="AC29">
        <f t="shared" si="109"/>
        <v>-5.9344611196789527</v>
      </c>
      <c r="AD29">
        <f t="shared" si="109"/>
        <v>-6.1923727999402001</v>
      </c>
      <c r="AE29">
        <f t="shared" si="109"/>
        <v>-6.3038355103391224</v>
      </c>
      <c r="AF29">
        <f t="shared" si="109"/>
        <v>-6.4173045495252268</v>
      </c>
      <c r="AG29">
        <f t="shared" si="109"/>
        <v>-6.5328160314166803</v>
      </c>
      <c r="AH29">
        <f t="shared" si="109"/>
        <v>-6.6504067199821799</v>
      </c>
      <c r="AI29">
        <f t="shared" si="109"/>
        <v>-6.7701140409418592</v>
      </c>
      <c r="AJ29">
        <f t="shared" si="109"/>
        <v>-6.8919760936788128</v>
      </c>
      <c r="AK29">
        <f t="shared" si="109"/>
        <v>-7.0160316633650313</v>
      </c>
      <c r="AL29">
        <f t="shared" si="109"/>
        <v>-7.1423202333056022</v>
      </c>
      <c r="AM29">
        <f t="shared" si="109"/>
        <v>-7.2708819975051036</v>
      </c>
      <c r="AN29">
        <f t="shared" si="109"/>
        <v>-7.4017578734601948</v>
      </c>
      <c r="AO29">
        <f t="shared" si="109"/>
        <v>-7.5349895151824793</v>
      </c>
      <c r="AP29">
        <f t="shared" si="109"/>
        <v>-7.8240317129848789</v>
      </c>
      <c r="AQ29">
        <f t="shared" si="109"/>
        <v>-7.9648642838186072</v>
      </c>
      <c r="AR29">
        <f t="shared" si="109"/>
        <v>-8.1082318409273419</v>
      </c>
      <c r="AS29">
        <f t="shared" si="109"/>
        <v>-8.2541800140640333</v>
      </c>
      <c r="AT29">
        <f t="shared" si="109"/>
        <v>-8.4027552543171868</v>
      </c>
      <c r="AU29">
        <f t="shared" si="109"/>
        <v>-8.5540048488948965</v>
      </c>
      <c r="AV29">
        <f t="shared" si="109"/>
        <v>-8.7079769361750046</v>
      </c>
      <c r="AW29">
        <f t="shared" si="109"/>
        <v>-8.8647205210261557</v>
      </c>
      <c r="AX29">
        <f t="shared" si="109"/>
        <v>-9.0242854904046261</v>
      </c>
      <c r="AY29">
        <f t="shared" si="109"/>
        <v>-9.1867226292319106</v>
      </c>
      <c r="AZ29">
        <f t="shared" si="109"/>
        <v>-9.3520836365580848</v>
      </c>
      <c r="BA29">
        <f t="shared" si="109"/>
        <v>-9.5204211420161311</v>
      </c>
      <c r="BB29">
        <f t="shared" si="109"/>
        <v>-9.8856244970238691</v>
      </c>
      <c r="BC29">
        <f t="shared" si="109"/>
        <v>-10.063565737970299</v>
      </c>
      <c r="BD29">
        <f t="shared" si="109"/>
        <v>-10.244709921253765</v>
      </c>
      <c r="BE29">
        <f t="shared" si="109"/>
        <v>-10.429114699836335</v>
      </c>
      <c r="BF29">
        <f t="shared" si="109"/>
        <v>-10.616838764433389</v>
      </c>
      <c r="BG29">
        <f t="shared" si="109"/>
        <v>-10.807941862193189</v>
      </c>
      <c r="BH29">
        <f t="shared" si="109"/>
        <v>-11.002484815712666</v>
      </c>
      <c r="BI29">
        <f t="shared" si="109"/>
        <v>-11.200529542395495</v>
      </c>
      <c r="BJ29">
        <f t="shared" si="109"/>
        <v>-11.402139074158613</v>
      </c>
      <c r="BK29">
        <f t="shared" si="109"/>
        <v>-11.60737757749347</v>
      </c>
      <c r="BL29">
        <f t="shared" si="109"/>
        <v>-11.816310373888353</v>
      </c>
      <c r="BM29">
        <f t="shared" si="109"/>
        <v>-12.029003960618342</v>
      </c>
    </row>
    <row r="30" spans="1:65" ht="15" customHeight="1" x14ac:dyDescent="0.45">
      <c r="B30" t="s">
        <v>160</v>
      </c>
      <c r="E30" s="39">
        <f>'Skillcast Model Monthly'!E30/12</f>
        <v>435.60241666666667</v>
      </c>
      <c r="F30">
        <f>SUM(F27:F29)</f>
        <v>448.61284999999998</v>
      </c>
      <c r="G30">
        <f t="shared" ref="G30:BM30" si="110">SUM(G27:G29)</f>
        <v>461.98757546666667</v>
      </c>
      <c r="H30">
        <f t="shared" si="110"/>
        <v>475.73679324640005</v>
      </c>
      <c r="I30">
        <f t="shared" si="110"/>
        <v>489.87098912396596</v>
      </c>
      <c r="J30">
        <f t="shared" si="110"/>
        <v>504.40094248610365</v>
      </c>
      <c r="K30">
        <f t="shared" si="110"/>
        <v>519.33773454238121</v>
      </c>
      <c r="L30">
        <f t="shared" si="110"/>
        <v>534.69275677623455</v>
      </c>
      <c r="M30">
        <f t="shared" si="110"/>
        <v>550.47771963263574</v>
      </c>
      <c r="N30">
        <f t="shared" si="110"/>
        <v>566.70466144901616</v>
      </c>
      <c r="O30">
        <f t="shared" si="110"/>
        <v>583.38595763625528</v>
      </c>
      <c r="P30">
        <f t="shared" si="110"/>
        <v>600.53433011673712</v>
      </c>
      <c r="Q30">
        <f t="shared" si="110"/>
        <v>618.16285702667244</v>
      </c>
      <c r="R30">
        <f t="shared" si="110"/>
        <v>633.34660945751818</v>
      </c>
      <c r="S30">
        <f t="shared" si="110"/>
        <v>648.87958819427342</v>
      </c>
      <c r="T30">
        <f t="shared" si="110"/>
        <v>664.76982544197404</v>
      </c>
      <c r="U30">
        <f t="shared" si="110"/>
        <v>681.02553814637179</v>
      </c>
      <c r="V30">
        <f t="shared" si="110"/>
        <v>697.65513224297058</v>
      </c>
      <c r="W30">
        <f t="shared" si="110"/>
        <v>714.66720700379119</v>
      </c>
      <c r="X30">
        <f t="shared" si="110"/>
        <v>732.07055948411062</v>
      </c>
      <c r="Y30">
        <f t="shared" si="110"/>
        <v>749.87418907147742</v>
      </c>
      <c r="Z30">
        <f t="shared" si="110"/>
        <v>768.08730213935371</v>
      </c>
      <c r="AA30">
        <f t="shared" si="110"/>
        <v>786.71931680779107</v>
      </c>
      <c r="AB30">
        <f t="shared" si="110"/>
        <v>805.77986781360255</v>
      </c>
      <c r="AC30">
        <f t="shared" si="110"/>
        <v>825.27881149254767</v>
      </c>
      <c r="AD30">
        <f t="shared" si="110"/>
        <v>841.20205583525103</v>
      </c>
      <c r="AE30">
        <f t="shared" si="110"/>
        <v>857.41191857612307</v>
      </c>
      <c r="AF30">
        <f t="shared" si="110"/>
        <v>873.91355884633072</v>
      </c>
      <c r="AG30">
        <f t="shared" si="110"/>
        <v>890.71222864140213</v>
      </c>
      <c r="AH30">
        <f t="shared" si="110"/>
        <v>907.8132744927849</v>
      </c>
      <c r="AI30">
        <f t="shared" si="110"/>
        <v>925.22213916949261</v>
      </c>
      <c r="AJ30">
        <f t="shared" si="110"/>
        <v>942.9443634103809</v>
      </c>
      <c r="AK30">
        <f t="shared" si="110"/>
        <v>960.98558768760518</v>
      </c>
      <c r="AL30">
        <f t="shared" si="110"/>
        <v>979.35155400181964</v>
      </c>
      <c r="AM30">
        <f t="shared" si="110"/>
        <v>998.04810770968993</v>
      </c>
      <c r="AN30">
        <f t="shared" si="110"/>
        <v>1017.081199384302</v>
      </c>
      <c r="AO30">
        <f t="shared" si="110"/>
        <v>1036.4568867090568</v>
      </c>
      <c r="AP30">
        <f t="shared" si="110"/>
        <v>1056.5758253995893</v>
      </c>
      <c r="AQ30">
        <f t="shared" si="110"/>
        <v>1077.0569049865514</v>
      </c>
      <c r="AR30">
        <f t="shared" si="110"/>
        <v>1097.906644006079</v>
      </c>
      <c r="AS30">
        <f t="shared" si="110"/>
        <v>1119.1316783279578</v>
      </c>
      <c r="AT30">
        <f t="shared" si="110"/>
        <v>1140.7387632676305</v>
      </c>
      <c r="AU30">
        <f t="shared" si="110"/>
        <v>1162.7347757362174</v>
      </c>
      <c r="AV30">
        <f t="shared" si="110"/>
        <v>1185.1267164292387</v>
      </c>
      <c r="AW30">
        <f t="shared" si="110"/>
        <v>1207.9217120547346</v>
      </c>
      <c r="AX30">
        <f t="shared" si="110"/>
        <v>1231.1270176014893</v>
      </c>
      <c r="AY30">
        <f t="shared" si="110"/>
        <v>1254.7500186480856</v>
      </c>
      <c r="AZ30">
        <f t="shared" si="110"/>
        <v>1278.7982337135206</v>
      </c>
      <c r="BA30">
        <f t="shared" si="110"/>
        <v>1303.2793166501335</v>
      </c>
      <c r="BB30">
        <f t="shared" si="110"/>
        <v>1328.6994939281949</v>
      </c>
      <c r="BC30">
        <f t="shared" si="110"/>
        <v>1354.5772343972615</v>
      </c>
      <c r="BD30">
        <f t="shared" si="110"/>
        <v>1380.920774194771</v>
      </c>
      <c r="BE30">
        <f t="shared" si="110"/>
        <v>1407.7384977086358</v>
      </c>
      <c r="BF30">
        <f t="shared" si="110"/>
        <v>1435.0389402457502</v>
      </c>
      <c r="BG30">
        <f t="shared" si="110"/>
        <v>1462.8307907485325</v>
      </c>
      <c r="BH30">
        <f t="shared" si="110"/>
        <v>1491.122894560365</v>
      </c>
      <c r="BI30">
        <f t="shared" si="110"/>
        <v>1519.9242562408106</v>
      </c>
      <c r="BJ30">
        <f t="shared" si="110"/>
        <v>1549.2440424315041</v>
      </c>
      <c r="BK30">
        <f t="shared" si="110"/>
        <v>1579.0915847736301</v>
      </c>
      <c r="BL30">
        <f t="shared" si="110"/>
        <v>1609.4763828779144</v>
      </c>
      <c r="BM30">
        <f t="shared" si="110"/>
        <v>1640.4081073480756</v>
      </c>
    </row>
    <row r="31" spans="1:65" ht="15" customHeight="1" x14ac:dyDescent="0.45">
      <c r="B31" t="s">
        <v>161</v>
      </c>
      <c r="F31" s="43">
        <f>F30/E30-1</f>
        <v>2.9867679414848691E-2</v>
      </c>
      <c r="G31" s="43">
        <f t="shared" ref="G31:BM31" si="111">G30/F30-1</f>
        <v>2.9813513961240101E-2</v>
      </c>
      <c r="H31" s="43">
        <f t="shared" si="111"/>
        <v>2.9761012005236065E-2</v>
      </c>
      <c r="I31" s="43">
        <f t="shared" si="111"/>
        <v>2.9710117187100371E-2</v>
      </c>
      <c r="J31" s="43">
        <f t="shared" si="111"/>
        <v>2.9660775356633362E-2</v>
      </c>
      <c r="K31" s="43">
        <f t="shared" si="111"/>
        <v>2.9612934469663621E-2</v>
      </c>
      <c r="L31" s="43">
        <f t="shared" si="111"/>
        <v>2.9566544490327695E-2</v>
      </c>
      <c r="M31" s="43">
        <f t="shared" si="111"/>
        <v>2.9521557298759271E-2</v>
      </c>
      <c r="N31" s="43">
        <f t="shared" si="111"/>
        <v>2.9477926603840743E-2</v>
      </c>
      <c r="O31" s="43">
        <f t="shared" si="111"/>
        <v>2.9435607860691437E-2</v>
      </c>
      <c r="P31" s="43">
        <f t="shared" si="111"/>
        <v>2.9394558192595399E-2</v>
      </c>
      <c r="Q31" s="43">
        <f t="shared" si="111"/>
        <v>2.935473631708696E-2</v>
      </c>
      <c r="R31" s="43">
        <f t="shared" si="111"/>
        <v>2.4562705860198042E-2</v>
      </c>
      <c r="S31" s="43">
        <f t="shared" si="111"/>
        <v>2.4525241794630892E-2</v>
      </c>
      <c r="T31" s="43">
        <f t="shared" si="111"/>
        <v>2.4488730323480423E-2</v>
      </c>
      <c r="U31" s="43">
        <f t="shared" si="111"/>
        <v>2.4453144655881554E-2</v>
      </c>
      <c r="V31" s="43">
        <f t="shared" si="111"/>
        <v>2.4418458875802962E-2</v>
      </c>
      <c r="W31" s="43">
        <f t="shared" si="111"/>
        <v>2.4384647907808699E-2</v>
      </c>
      <c r="X31" s="43">
        <f t="shared" si="111"/>
        <v>2.4351687484419626E-2</v>
      </c>
      <c r="Y31" s="43">
        <f t="shared" si="111"/>
        <v>2.4319554114992759E-2</v>
      </c>
      <c r="Z31" s="43">
        <f t="shared" si="111"/>
        <v>2.4288225056030344E-2</v>
      </c>
      <c r="AA31" s="43">
        <f t="shared" si="111"/>
        <v>2.4257678282848305E-2</v>
      </c>
      <c r="AB31" s="43">
        <f t="shared" si="111"/>
        <v>2.4227892462526546E-2</v>
      </c>
      <c r="AC31" s="43">
        <f t="shared" si="111"/>
        <v>2.4198846928074058E-2</v>
      </c>
      <c r="AD31" s="43">
        <f t="shared" si="111"/>
        <v>1.9294381633166546E-2</v>
      </c>
      <c r="AE31" s="43">
        <f t="shared" si="111"/>
        <v>1.9269880082231738E-2</v>
      </c>
      <c r="AF31" s="43">
        <f t="shared" si="111"/>
        <v>1.9245872272934283E-2</v>
      </c>
      <c r="AG31" s="43">
        <f t="shared" si="111"/>
        <v>1.9222347136080176E-2</v>
      </c>
      <c r="AH31" s="43">
        <f t="shared" si="111"/>
        <v>1.9199293892559366E-2</v>
      </c>
      <c r="AI31" s="43">
        <f t="shared" si="111"/>
        <v>1.9176702044189087E-2</v>
      </c>
      <c r="AJ31" s="43">
        <f t="shared" si="111"/>
        <v>1.9154561364902456E-2</v>
      </c>
      <c r="AK31" s="43">
        <f t="shared" si="111"/>
        <v>1.9132861892269037E-2</v>
      </c>
      <c r="AL31" s="43">
        <f t="shared" si="111"/>
        <v>1.9111593919330261E-2</v>
      </c>
      <c r="AM31" s="43">
        <f t="shared" si="111"/>
        <v>1.9090747986739265E-2</v>
      </c>
      <c r="AN31" s="43">
        <f t="shared" si="111"/>
        <v>1.907031487519073E-2</v>
      </c>
      <c r="AO31" s="43">
        <f t="shared" si="111"/>
        <v>1.9050285598125383E-2</v>
      </c>
      <c r="AP31" s="43">
        <f t="shared" si="111"/>
        <v>1.9411264422598329E-2</v>
      </c>
      <c r="AQ31" s="43">
        <f t="shared" si="111"/>
        <v>1.9384391630592468E-2</v>
      </c>
      <c r="AR31" s="43">
        <f t="shared" si="111"/>
        <v>1.9358066340782409E-2</v>
      </c>
      <c r="AS31" s="43">
        <f t="shared" si="111"/>
        <v>1.9332276052572483E-2</v>
      </c>
      <c r="AT31" s="43">
        <f t="shared" si="111"/>
        <v>1.9307008601485265E-2</v>
      </c>
      <c r="AU31" s="43">
        <f t="shared" si="111"/>
        <v>1.9282252148230317E-2</v>
      </c>
      <c r="AV31" s="43">
        <f t="shared" si="111"/>
        <v>1.9257995168195707E-2</v>
      </c>
      <c r="AW31" s="43">
        <f t="shared" si="111"/>
        <v>1.9234226441351865E-2</v>
      </c>
      <c r="AX31" s="43">
        <f t="shared" si="111"/>
        <v>1.9210935042538013E-2</v>
      </c>
      <c r="AY31" s="43">
        <f t="shared" si="111"/>
        <v>1.9188110332124086E-2</v>
      </c>
      <c r="AZ31" s="43">
        <f t="shared" si="111"/>
        <v>1.9165741947025694E-2</v>
      </c>
      <c r="BA31" s="43">
        <f t="shared" si="111"/>
        <v>1.9143819792057259E-2</v>
      </c>
      <c r="BB31" s="43">
        <f t="shared" si="111"/>
        <v>1.9504780712241931E-2</v>
      </c>
      <c r="BC31" s="43">
        <f t="shared" si="111"/>
        <v>1.9475991815546712E-2</v>
      </c>
      <c r="BD31" s="43">
        <f t="shared" si="111"/>
        <v>1.9447794580152777E-2</v>
      </c>
      <c r="BE31" s="43">
        <f t="shared" si="111"/>
        <v>1.9420175302600207E-2</v>
      </c>
      <c r="BF31" s="43">
        <f t="shared" si="111"/>
        <v>1.9393120655257334E-2</v>
      </c>
      <c r="BG31" s="43">
        <f t="shared" si="111"/>
        <v>1.936661767381942E-2</v>
      </c>
      <c r="BH31" s="43">
        <f t="shared" si="111"/>
        <v>1.934065374530114E-2</v>
      </c>
      <c r="BI31" s="43">
        <f t="shared" si="111"/>
        <v>1.9315216596508034E-2</v>
      </c>
      <c r="BJ31" s="43">
        <f t="shared" si="111"/>
        <v>1.9290294282959586E-2</v>
      </c>
      <c r="BK31" s="43">
        <f t="shared" si="111"/>
        <v>1.9265875178245517E-2</v>
      </c>
      <c r="BL31" s="43">
        <f t="shared" si="111"/>
        <v>1.9241947963797301E-2</v>
      </c>
      <c r="BM31" s="43">
        <f t="shared" si="111"/>
        <v>1.9218501619049588E-2</v>
      </c>
    </row>
    <row r="32" spans="1:65" ht="15" customHeight="1" x14ac:dyDescent="0.45"/>
    <row r="33" spans="1:65" ht="15" customHeight="1" x14ac:dyDescent="0.45">
      <c r="A33" s="82" t="s">
        <v>331</v>
      </c>
    </row>
    <row r="34" spans="1:65" ht="15" customHeight="1" x14ac:dyDescent="0.45">
      <c r="A34" s="82"/>
      <c r="B34" t="s">
        <v>329</v>
      </c>
      <c r="F34" s="49">
        <f>F8</f>
        <v>0.66379761904761914</v>
      </c>
      <c r="G34" s="49">
        <f t="shared" ref="G34:BM34" si="112">G8</f>
        <v>0.66379761904761914</v>
      </c>
      <c r="H34" s="49">
        <f t="shared" si="112"/>
        <v>0.66379761904761914</v>
      </c>
      <c r="I34" s="49">
        <f t="shared" si="112"/>
        <v>0.66379761904761914</v>
      </c>
      <c r="J34" s="49">
        <f t="shared" si="112"/>
        <v>0.66379761904761914</v>
      </c>
      <c r="K34" s="49">
        <f t="shared" si="112"/>
        <v>0.66379761904761914</v>
      </c>
      <c r="L34" s="49">
        <f t="shared" si="112"/>
        <v>0.66379761904761914</v>
      </c>
      <c r="M34" s="49">
        <f t="shared" si="112"/>
        <v>0.66379761904761914</v>
      </c>
      <c r="N34" s="49">
        <f t="shared" si="112"/>
        <v>0.66379761904761914</v>
      </c>
      <c r="O34" s="49">
        <f t="shared" si="112"/>
        <v>0.66379761904761914</v>
      </c>
      <c r="P34" s="49">
        <f t="shared" si="112"/>
        <v>0.66379761904761914</v>
      </c>
      <c r="Q34" s="49">
        <f t="shared" si="112"/>
        <v>0.66379761904761914</v>
      </c>
      <c r="R34" s="49">
        <f t="shared" si="112"/>
        <v>0.6770735714285715</v>
      </c>
      <c r="S34" s="49">
        <f t="shared" si="112"/>
        <v>0.6770735714285715</v>
      </c>
      <c r="T34" s="49">
        <f t="shared" si="112"/>
        <v>0.6770735714285715</v>
      </c>
      <c r="U34" s="49">
        <f t="shared" si="112"/>
        <v>0.6770735714285715</v>
      </c>
      <c r="V34" s="49">
        <f t="shared" si="112"/>
        <v>0.6770735714285715</v>
      </c>
      <c r="W34" s="49">
        <f t="shared" si="112"/>
        <v>0.6770735714285715</v>
      </c>
      <c r="X34" s="49">
        <f t="shared" si="112"/>
        <v>0.6770735714285715</v>
      </c>
      <c r="Y34" s="49">
        <f t="shared" si="112"/>
        <v>0.6770735714285715</v>
      </c>
      <c r="Z34" s="49">
        <f t="shared" si="112"/>
        <v>0.6770735714285715</v>
      </c>
      <c r="AA34" s="49">
        <f t="shared" si="112"/>
        <v>0.6770735714285715</v>
      </c>
      <c r="AB34" s="49">
        <f t="shared" si="112"/>
        <v>0.6770735714285715</v>
      </c>
      <c r="AC34" s="49">
        <f t="shared" si="112"/>
        <v>0.6770735714285715</v>
      </c>
      <c r="AD34" s="49">
        <f t="shared" si="112"/>
        <v>0.69061504285714292</v>
      </c>
      <c r="AE34" s="49">
        <f t="shared" si="112"/>
        <v>0.69061504285714292</v>
      </c>
      <c r="AF34" s="49">
        <f t="shared" si="112"/>
        <v>0.69061504285714292</v>
      </c>
      <c r="AG34" s="49">
        <f t="shared" si="112"/>
        <v>0.69061504285714292</v>
      </c>
      <c r="AH34" s="49">
        <f t="shared" si="112"/>
        <v>0.69061504285714292</v>
      </c>
      <c r="AI34" s="49">
        <f t="shared" si="112"/>
        <v>0.69061504285714292</v>
      </c>
      <c r="AJ34" s="49">
        <f t="shared" si="112"/>
        <v>0.69061504285714292</v>
      </c>
      <c r="AK34" s="49">
        <f t="shared" si="112"/>
        <v>0.69061504285714292</v>
      </c>
      <c r="AL34" s="49">
        <f t="shared" si="112"/>
        <v>0.69061504285714292</v>
      </c>
      <c r="AM34" s="49">
        <f t="shared" si="112"/>
        <v>0.69061504285714292</v>
      </c>
      <c r="AN34" s="49">
        <f t="shared" si="112"/>
        <v>0.69061504285714292</v>
      </c>
      <c r="AO34" s="49">
        <f t="shared" si="112"/>
        <v>0.69061504285714292</v>
      </c>
      <c r="AP34" s="49">
        <f t="shared" si="112"/>
        <v>0.70442734371428584</v>
      </c>
      <c r="AQ34" s="49">
        <f t="shared" si="112"/>
        <v>0.70442734371428584</v>
      </c>
      <c r="AR34" s="49">
        <f t="shared" si="112"/>
        <v>0.70442734371428584</v>
      </c>
      <c r="AS34" s="49">
        <f t="shared" si="112"/>
        <v>0.70442734371428584</v>
      </c>
      <c r="AT34" s="49">
        <f t="shared" si="112"/>
        <v>0.70442734371428584</v>
      </c>
      <c r="AU34" s="49">
        <f t="shared" si="112"/>
        <v>0.70442734371428584</v>
      </c>
      <c r="AV34" s="49">
        <f t="shared" si="112"/>
        <v>0.70442734371428584</v>
      </c>
      <c r="AW34" s="49">
        <f t="shared" si="112"/>
        <v>0.70442734371428584</v>
      </c>
      <c r="AX34" s="49">
        <f t="shared" si="112"/>
        <v>0.70442734371428584</v>
      </c>
      <c r="AY34" s="49">
        <f t="shared" si="112"/>
        <v>0.70442734371428584</v>
      </c>
      <c r="AZ34" s="49">
        <f t="shared" si="112"/>
        <v>0.70442734371428584</v>
      </c>
      <c r="BA34" s="49">
        <f t="shared" si="112"/>
        <v>0.70442734371428584</v>
      </c>
      <c r="BB34" s="49">
        <f t="shared" si="112"/>
        <v>0.71851589058857157</v>
      </c>
      <c r="BC34" s="49">
        <f t="shared" si="112"/>
        <v>0.71851589058857157</v>
      </c>
      <c r="BD34" s="49">
        <f t="shared" si="112"/>
        <v>0.71851589058857157</v>
      </c>
      <c r="BE34" s="49">
        <f t="shared" si="112"/>
        <v>0.71851589058857157</v>
      </c>
      <c r="BF34" s="49">
        <f t="shared" si="112"/>
        <v>0.71851589058857157</v>
      </c>
      <c r="BG34" s="49">
        <f t="shared" si="112"/>
        <v>0.71851589058857157</v>
      </c>
      <c r="BH34" s="49">
        <f t="shared" si="112"/>
        <v>0.71851589058857157</v>
      </c>
      <c r="BI34" s="49">
        <f t="shared" si="112"/>
        <v>0.71851589058857157</v>
      </c>
      <c r="BJ34" s="49">
        <f t="shared" si="112"/>
        <v>0.71851589058857157</v>
      </c>
      <c r="BK34" s="49">
        <f t="shared" si="112"/>
        <v>0.71851589058857157</v>
      </c>
      <c r="BL34" s="49">
        <f t="shared" si="112"/>
        <v>0.71851589058857157</v>
      </c>
      <c r="BM34" s="49">
        <f t="shared" si="112"/>
        <v>0.71851589058857157</v>
      </c>
    </row>
    <row r="35" spans="1:65" ht="15" customHeight="1" x14ac:dyDescent="0.45">
      <c r="A35" s="82"/>
      <c r="B35" t="s">
        <v>393</v>
      </c>
      <c r="F35" s="48">
        <v>10</v>
      </c>
      <c r="G35" s="48">
        <v>10</v>
      </c>
      <c r="H35" s="48">
        <v>10</v>
      </c>
      <c r="I35" s="48">
        <v>10</v>
      </c>
      <c r="J35" s="48">
        <v>10</v>
      </c>
      <c r="K35" s="48">
        <v>10</v>
      </c>
      <c r="L35" s="48">
        <v>10</v>
      </c>
      <c r="M35" s="48">
        <v>10</v>
      </c>
      <c r="N35" s="48">
        <v>10</v>
      </c>
      <c r="O35" s="48">
        <v>10</v>
      </c>
      <c r="P35" s="48">
        <v>10</v>
      </c>
      <c r="Q35" s="48">
        <v>10</v>
      </c>
      <c r="R35" s="48">
        <v>10</v>
      </c>
      <c r="S35" s="48">
        <v>10</v>
      </c>
      <c r="T35" s="48">
        <v>10</v>
      </c>
      <c r="U35" s="48">
        <v>10</v>
      </c>
      <c r="V35" s="48">
        <v>10</v>
      </c>
      <c r="W35" s="48">
        <v>10</v>
      </c>
      <c r="X35" s="48">
        <v>10</v>
      </c>
      <c r="Y35" s="48">
        <v>10</v>
      </c>
      <c r="Z35" s="48">
        <v>10</v>
      </c>
      <c r="AA35" s="48">
        <v>10</v>
      </c>
      <c r="AB35" s="48">
        <v>10</v>
      </c>
      <c r="AC35" s="48">
        <v>10</v>
      </c>
      <c r="AD35" s="48">
        <v>10</v>
      </c>
      <c r="AE35" s="48">
        <v>10</v>
      </c>
      <c r="AF35" s="48">
        <v>10</v>
      </c>
      <c r="AG35" s="48">
        <v>10</v>
      </c>
      <c r="AH35" s="48">
        <v>10</v>
      </c>
      <c r="AI35" s="48">
        <v>10</v>
      </c>
      <c r="AJ35" s="48">
        <v>10</v>
      </c>
      <c r="AK35" s="48">
        <v>10</v>
      </c>
      <c r="AL35" s="48">
        <v>10</v>
      </c>
      <c r="AM35" s="48">
        <v>10</v>
      </c>
      <c r="AN35" s="48">
        <v>10</v>
      </c>
      <c r="AO35" s="48">
        <v>10</v>
      </c>
      <c r="AP35" s="48">
        <v>10</v>
      </c>
      <c r="AQ35" s="48">
        <v>10</v>
      </c>
      <c r="AR35" s="48">
        <v>10</v>
      </c>
      <c r="AS35" s="48">
        <v>10</v>
      </c>
      <c r="AT35" s="48">
        <v>10</v>
      </c>
      <c r="AU35" s="48">
        <v>10</v>
      </c>
      <c r="AV35" s="48">
        <v>10</v>
      </c>
      <c r="AW35" s="48">
        <v>10</v>
      </c>
      <c r="AX35" s="48">
        <v>10</v>
      </c>
      <c r="AY35" s="48">
        <v>10</v>
      </c>
      <c r="AZ35" s="48">
        <v>10</v>
      </c>
      <c r="BA35" s="48">
        <v>10</v>
      </c>
      <c r="BB35" s="48">
        <v>10</v>
      </c>
      <c r="BC35" s="48">
        <v>10</v>
      </c>
      <c r="BD35" s="48">
        <v>10</v>
      </c>
      <c r="BE35" s="48">
        <v>10</v>
      </c>
      <c r="BF35" s="48">
        <v>10</v>
      </c>
      <c r="BG35" s="48">
        <v>10</v>
      </c>
      <c r="BH35" s="48">
        <v>10</v>
      </c>
      <c r="BI35" s="48">
        <v>10</v>
      </c>
      <c r="BJ35" s="48">
        <v>10</v>
      </c>
      <c r="BK35" s="48">
        <v>10</v>
      </c>
      <c r="BL35" s="48">
        <v>10</v>
      </c>
      <c r="BM35" s="48">
        <v>10</v>
      </c>
    </row>
    <row r="36" spans="1:65" ht="15" customHeight="1" x14ac:dyDescent="0.45">
      <c r="A36" s="82"/>
      <c r="B36" t="s">
        <v>330</v>
      </c>
      <c r="F36" s="49">
        <f>F34*F35</f>
        <v>6.6379761904761914</v>
      </c>
      <c r="G36" s="49">
        <f t="shared" ref="G36:BM36" si="113">G34*G35</f>
        <v>6.6379761904761914</v>
      </c>
      <c r="H36" s="49">
        <f t="shared" si="113"/>
        <v>6.6379761904761914</v>
      </c>
      <c r="I36" s="49">
        <f t="shared" si="113"/>
        <v>6.6379761904761914</v>
      </c>
      <c r="J36" s="49">
        <f t="shared" si="113"/>
        <v>6.6379761904761914</v>
      </c>
      <c r="K36" s="49">
        <f t="shared" si="113"/>
        <v>6.6379761904761914</v>
      </c>
      <c r="L36" s="49">
        <f t="shared" si="113"/>
        <v>6.6379761904761914</v>
      </c>
      <c r="M36" s="49">
        <f t="shared" si="113"/>
        <v>6.6379761904761914</v>
      </c>
      <c r="N36" s="49">
        <f t="shared" si="113"/>
        <v>6.6379761904761914</v>
      </c>
      <c r="O36" s="49">
        <f t="shared" si="113"/>
        <v>6.6379761904761914</v>
      </c>
      <c r="P36" s="49">
        <f t="shared" si="113"/>
        <v>6.6379761904761914</v>
      </c>
      <c r="Q36" s="49">
        <f t="shared" si="113"/>
        <v>6.6379761904761914</v>
      </c>
      <c r="R36" s="49">
        <f t="shared" si="113"/>
        <v>6.7707357142857152</v>
      </c>
      <c r="S36" s="49">
        <f t="shared" si="113"/>
        <v>6.7707357142857152</v>
      </c>
      <c r="T36" s="49">
        <f t="shared" si="113"/>
        <v>6.7707357142857152</v>
      </c>
      <c r="U36" s="49">
        <f t="shared" si="113"/>
        <v>6.7707357142857152</v>
      </c>
      <c r="V36" s="49">
        <f t="shared" si="113"/>
        <v>6.7707357142857152</v>
      </c>
      <c r="W36" s="49">
        <f t="shared" si="113"/>
        <v>6.7707357142857152</v>
      </c>
      <c r="X36" s="49">
        <f t="shared" si="113"/>
        <v>6.7707357142857152</v>
      </c>
      <c r="Y36" s="49">
        <f t="shared" si="113"/>
        <v>6.7707357142857152</v>
      </c>
      <c r="Z36" s="49">
        <f t="shared" si="113"/>
        <v>6.7707357142857152</v>
      </c>
      <c r="AA36" s="49">
        <f t="shared" si="113"/>
        <v>6.7707357142857152</v>
      </c>
      <c r="AB36" s="49">
        <f t="shared" si="113"/>
        <v>6.7707357142857152</v>
      </c>
      <c r="AC36" s="49">
        <f t="shared" si="113"/>
        <v>6.7707357142857152</v>
      </c>
      <c r="AD36" s="49">
        <f t="shared" si="113"/>
        <v>6.9061504285714292</v>
      </c>
      <c r="AE36" s="49">
        <f t="shared" si="113"/>
        <v>6.9061504285714292</v>
      </c>
      <c r="AF36" s="49">
        <f t="shared" si="113"/>
        <v>6.9061504285714292</v>
      </c>
      <c r="AG36" s="49">
        <f t="shared" si="113"/>
        <v>6.9061504285714292</v>
      </c>
      <c r="AH36" s="49">
        <f t="shared" si="113"/>
        <v>6.9061504285714292</v>
      </c>
      <c r="AI36" s="49">
        <f t="shared" si="113"/>
        <v>6.9061504285714292</v>
      </c>
      <c r="AJ36" s="49">
        <f t="shared" si="113"/>
        <v>6.9061504285714292</v>
      </c>
      <c r="AK36" s="49">
        <f t="shared" si="113"/>
        <v>6.9061504285714292</v>
      </c>
      <c r="AL36" s="49">
        <f t="shared" si="113"/>
        <v>6.9061504285714292</v>
      </c>
      <c r="AM36" s="49">
        <f t="shared" si="113"/>
        <v>6.9061504285714292</v>
      </c>
      <c r="AN36" s="49">
        <f t="shared" si="113"/>
        <v>6.9061504285714292</v>
      </c>
      <c r="AO36" s="49">
        <f t="shared" si="113"/>
        <v>6.9061504285714292</v>
      </c>
      <c r="AP36" s="49">
        <f t="shared" si="113"/>
        <v>7.0442734371428584</v>
      </c>
      <c r="AQ36" s="49">
        <f t="shared" si="113"/>
        <v>7.0442734371428584</v>
      </c>
      <c r="AR36" s="49">
        <f t="shared" si="113"/>
        <v>7.0442734371428584</v>
      </c>
      <c r="AS36" s="49">
        <f t="shared" si="113"/>
        <v>7.0442734371428584</v>
      </c>
      <c r="AT36" s="49">
        <f t="shared" si="113"/>
        <v>7.0442734371428584</v>
      </c>
      <c r="AU36" s="49">
        <f t="shared" si="113"/>
        <v>7.0442734371428584</v>
      </c>
      <c r="AV36" s="49">
        <f t="shared" si="113"/>
        <v>7.0442734371428584</v>
      </c>
      <c r="AW36" s="49">
        <f t="shared" si="113"/>
        <v>7.0442734371428584</v>
      </c>
      <c r="AX36" s="49">
        <f t="shared" si="113"/>
        <v>7.0442734371428584</v>
      </c>
      <c r="AY36" s="49">
        <f t="shared" si="113"/>
        <v>7.0442734371428584</v>
      </c>
      <c r="AZ36" s="49">
        <f t="shared" si="113"/>
        <v>7.0442734371428584</v>
      </c>
      <c r="BA36" s="49">
        <f t="shared" si="113"/>
        <v>7.0442734371428584</v>
      </c>
      <c r="BB36" s="49">
        <f t="shared" si="113"/>
        <v>7.1851589058857162</v>
      </c>
      <c r="BC36" s="49">
        <f t="shared" si="113"/>
        <v>7.1851589058857162</v>
      </c>
      <c r="BD36" s="49">
        <f t="shared" si="113"/>
        <v>7.1851589058857162</v>
      </c>
      <c r="BE36" s="49">
        <f t="shared" si="113"/>
        <v>7.1851589058857162</v>
      </c>
      <c r="BF36" s="49">
        <f t="shared" si="113"/>
        <v>7.1851589058857162</v>
      </c>
      <c r="BG36" s="49">
        <f t="shared" si="113"/>
        <v>7.1851589058857162</v>
      </c>
      <c r="BH36" s="49">
        <f t="shared" si="113"/>
        <v>7.1851589058857162</v>
      </c>
      <c r="BI36" s="49">
        <f t="shared" si="113"/>
        <v>7.1851589058857162</v>
      </c>
      <c r="BJ36" s="49">
        <f t="shared" si="113"/>
        <v>7.1851589058857162</v>
      </c>
      <c r="BK36" s="49">
        <f t="shared" si="113"/>
        <v>7.1851589058857162</v>
      </c>
      <c r="BL36" s="49">
        <f t="shared" si="113"/>
        <v>7.1851589058857162</v>
      </c>
      <c r="BM36" s="49">
        <f t="shared" si="113"/>
        <v>7.1851589058857162</v>
      </c>
    </row>
    <row r="37" spans="1:65" ht="15" customHeight="1" x14ac:dyDescent="0.45">
      <c r="A37" s="82"/>
    </row>
    <row r="38" spans="1:65" ht="15" customHeight="1" x14ac:dyDescent="0.45">
      <c r="A38" s="82"/>
      <c r="B38" t="s">
        <v>148</v>
      </c>
      <c r="F38" s="43">
        <f t="shared" ref="F38:AK38" si="114">F11</f>
        <v>3.5000000000000003E-2</v>
      </c>
      <c r="G38" s="43">
        <f t="shared" si="114"/>
        <v>3.5000000000000003E-2</v>
      </c>
      <c r="H38" s="43">
        <f t="shared" si="114"/>
        <v>3.5000000000000003E-2</v>
      </c>
      <c r="I38" s="43">
        <f t="shared" si="114"/>
        <v>3.5000000000000003E-2</v>
      </c>
      <c r="J38" s="43">
        <f t="shared" si="114"/>
        <v>3.5000000000000003E-2</v>
      </c>
      <c r="K38" s="43">
        <f t="shared" si="114"/>
        <v>3.5000000000000003E-2</v>
      </c>
      <c r="L38" s="43">
        <f t="shared" si="114"/>
        <v>3.5000000000000003E-2</v>
      </c>
      <c r="M38" s="43">
        <f t="shared" si="114"/>
        <v>3.5000000000000003E-2</v>
      </c>
      <c r="N38" s="43">
        <f t="shared" si="114"/>
        <v>3.5000000000000003E-2</v>
      </c>
      <c r="O38" s="43">
        <f t="shared" si="114"/>
        <v>3.5000000000000003E-2</v>
      </c>
      <c r="P38" s="43">
        <f t="shared" si="114"/>
        <v>3.5000000000000003E-2</v>
      </c>
      <c r="Q38" s="43">
        <f t="shared" si="114"/>
        <v>3.5000000000000003E-2</v>
      </c>
      <c r="R38" s="43">
        <f t="shared" si="114"/>
        <v>0.03</v>
      </c>
      <c r="S38" s="43">
        <f t="shared" si="114"/>
        <v>0.03</v>
      </c>
      <c r="T38" s="43">
        <f t="shared" si="114"/>
        <v>0.03</v>
      </c>
      <c r="U38" s="43">
        <f t="shared" si="114"/>
        <v>0.03</v>
      </c>
      <c r="V38" s="43">
        <f t="shared" si="114"/>
        <v>0.03</v>
      </c>
      <c r="W38" s="43">
        <f t="shared" si="114"/>
        <v>0.03</v>
      </c>
      <c r="X38" s="43">
        <f t="shared" si="114"/>
        <v>0.03</v>
      </c>
      <c r="Y38" s="43">
        <f t="shared" si="114"/>
        <v>0.03</v>
      </c>
      <c r="Z38" s="43">
        <f t="shared" si="114"/>
        <v>0.03</v>
      </c>
      <c r="AA38" s="43">
        <f t="shared" si="114"/>
        <v>0.03</v>
      </c>
      <c r="AB38" s="43">
        <f t="shared" si="114"/>
        <v>0.03</v>
      </c>
      <c r="AC38" s="43">
        <f t="shared" si="114"/>
        <v>0.03</v>
      </c>
      <c r="AD38" s="43">
        <f t="shared" si="114"/>
        <v>2.5000000000000001E-2</v>
      </c>
      <c r="AE38" s="43">
        <f t="shared" si="114"/>
        <v>2.5000000000000001E-2</v>
      </c>
      <c r="AF38" s="43">
        <f t="shared" si="114"/>
        <v>2.5000000000000001E-2</v>
      </c>
      <c r="AG38" s="43">
        <f t="shared" si="114"/>
        <v>2.5000000000000001E-2</v>
      </c>
      <c r="AH38" s="43">
        <f t="shared" si="114"/>
        <v>2.5000000000000001E-2</v>
      </c>
      <c r="AI38" s="43">
        <f t="shared" si="114"/>
        <v>2.5000000000000001E-2</v>
      </c>
      <c r="AJ38" s="43">
        <f t="shared" si="114"/>
        <v>2.5000000000000001E-2</v>
      </c>
      <c r="AK38" s="43">
        <f t="shared" si="114"/>
        <v>2.5000000000000001E-2</v>
      </c>
      <c r="AL38" s="43">
        <f t="shared" ref="AL38:BM38" si="115">AL11</f>
        <v>2.5000000000000001E-2</v>
      </c>
      <c r="AM38" s="43">
        <f t="shared" si="115"/>
        <v>2.5000000000000001E-2</v>
      </c>
      <c r="AN38" s="43">
        <f t="shared" si="115"/>
        <v>2.5000000000000001E-2</v>
      </c>
      <c r="AO38" s="43">
        <f t="shared" si="115"/>
        <v>2.5000000000000001E-2</v>
      </c>
      <c r="AP38" s="43">
        <f t="shared" si="115"/>
        <v>2.5000000000000001E-2</v>
      </c>
      <c r="AQ38" s="43">
        <f t="shared" si="115"/>
        <v>2.5000000000000001E-2</v>
      </c>
      <c r="AR38" s="43">
        <f t="shared" si="115"/>
        <v>2.5000000000000001E-2</v>
      </c>
      <c r="AS38" s="43">
        <f t="shared" si="115"/>
        <v>2.5000000000000001E-2</v>
      </c>
      <c r="AT38" s="43">
        <f t="shared" si="115"/>
        <v>2.5000000000000001E-2</v>
      </c>
      <c r="AU38" s="43">
        <f t="shared" si="115"/>
        <v>2.5000000000000001E-2</v>
      </c>
      <c r="AV38" s="43">
        <f t="shared" si="115"/>
        <v>2.5000000000000001E-2</v>
      </c>
      <c r="AW38" s="43">
        <f t="shared" si="115"/>
        <v>2.5000000000000001E-2</v>
      </c>
      <c r="AX38" s="43">
        <f t="shared" si="115"/>
        <v>2.5000000000000001E-2</v>
      </c>
      <c r="AY38" s="43">
        <f t="shared" si="115"/>
        <v>2.5000000000000001E-2</v>
      </c>
      <c r="AZ38" s="43">
        <f t="shared" si="115"/>
        <v>2.5000000000000001E-2</v>
      </c>
      <c r="BA38" s="43">
        <f t="shared" si="115"/>
        <v>2.5000000000000001E-2</v>
      </c>
      <c r="BB38" s="43">
        <f t="shared" si="115"/>
        <v>2.5000000000000001E-2</v>
      </c>
      <c r="BC38" s="43">
        <f t="shared" si="115"/>
        <v>2.5000000000000001E-2</v>
      </c>
      <c r="BD38" s="43">
        <f t="shared" si="115"/>
        <v>2.5000000000000001E-2</v>
      </c>
      <c r="BE38" s="43">
        <f t="shared" si="115"/>
        <v>2.5000000000000001E-2</v>
      </c>
      <c r="BF38" s="43">
        <f t="shared" si="115"/>
        <v>2.5000000000000001E-2</v>
      </c>
      <c r="BG38" s="43">
        <f t="shared" si="115"/>
        <v>2.5000000000000001E-2</v>
      </c>
      <c r="BH38" s="43">
        <f t="shared" si="115"/>
        <v>2.5000000000000001E-2</v>
      </c>
      <c r="BI38" s="43">
        <f t="shared" si="115"/>
        <v>2.5000000000000001E-2</v>
      </c>
      <c r="BJ38" s="43">
        <f t="shared" si="115"/>
        <v>2.5000000000000001E-2</v>
      </c>
      <c r="BK38" s="43">
        <f t="shared" si="115"/>
        <v>2.5000000000000001E-2</v>
      </c>
      <c r="BL38" s="43">
        <f t="shared" si="115"/>
        <v>2.5000000000000001E-2</v>
      </c>
      <c r="BM38" s="43">
        <f t="shared" si="115"/>
        <v>2.5000000000000001E-2</v>
      </c>
    </row>
    <row r="39" spans="1:65" ht="15" customHeight="1" x14ac:dyDescent="0.45">
      <c r="A39" s="82"/>
    </row>
    <row r="40" spans="1:65" ht="15" customHeight="1" x14ac:dyDescent="0.45">
      <c r="A40" s="82"/>
      <c r="B40" t="s">
        <v>153</v>
      </c>
    </row>
    <row r="41" spans="1:65" ht="15" customHeight="1" x14ac:dyDescent="0.45">
      <c r="A41" s="82"/>
      <c r="B41" t="s">
        <v>320</v>
      </c>
      <c r="F41">
        <f>E43</f>
        <v>0</v>
      </c>
      <c r="G41">
        <f>F43</f>
        <v>40</v>
      </c>
      <c r="H41">
        <f t="shared" ref="H41:BM41" si="116">G43</f>
        <v>41.4</v>
      </c>
      <c r="I41">
        <f t="shared" si="116"/>
        <v>42.848999999999997</v>
      </c>
      <c r="J41">
        <f t="shared" si="116"/>
        <v>44.348714999999999</v>
      </c>
      <c r="K41">
        <f t="shared" si="116"/>
        <v>45.900920024999998</v>
      </c>
      <c r="L41">
        <f t="shared" si="116"/>
        <v>47.507452225874999</v>
      </c>
      <c r="M41">
        <f t="shared" si="116"/>
        <v>49.170213053780621</v>
      </c>
      <c r="N41">
        <f t="shared" si="116"/>
        <v>50.891170510662946</v>
      </c>
      <c r="O41">
        <f t="shared" si="116"/>
        <v>52.672361478536146</v>
      </c>
      <c r="P41">
        <f t="shared" si="116"/>
        <v>54.515894130284913</v>
      </c>
      <c r="Q41">
        <f t="shared" si="116"/>
        <v>56.423950424844882</v>
      </c>
      <c r="R41">
        <f t="shared" si="116"/>
        <v>58.398788689714451</v>
      </c>
      <c r="S41">
        <f t="shared" si="116"/>
        <v>60.150752350405881</v>
      </c>
      <c r="T41">
        <f t="shared" si="116"/>
        <v>61.955274920918058</v>
      </c>
      <c r="U41">
        <f t="shared" si="116"/>
        <v>63.813933168545603</v>
      </c>
      <c r="V41">
        <f t="shared" si="116"/>
        <v>65.728351163601971</v>
      </c>
      <c r="W41">
        <f t="shared" si="116"/>
        <v>67.700201698510028</v>
      </c>
      <c r="X41">
        <f t="shared" si="116"/>
        <v>69.731207749465327</v>
      </c>
      <c r="Y41">
        <f t="shared" si="116"/>
        <v>71.823143981949286</v>
      </c>
      <c r="Z41">
        <f t="shared" si="116"/>
        <v>73.977838301407758</v>
      </c>
      <c r="AA41">
        <f t="shared" si="116"/>
        <v>76.197173450449995</v>
      </c>
      <c r="AB41">
        <f t="shared" si="116"/>
        <v>78.483088653963492</v>
      </c>
      <c r="AC41">
        <f t="shared" si="116"/>
        <v>80.83758131358239</v>
      </c>
      <c r="AD41">
        <f t="shared" si="116"/>
        <v>83.262708752989866</v>
      </c>
      <c r="AE41">
        <f t="shared" si="116"/>
        <v>85.344276471814609</v>
      </c>
      <c r="AF41">
        <f t="shared" si="116"/>
        <v>87.477883383609978</v>
      </c>
      <c r="AG41">
        <f t="shared" si="116"/>
        <v>89.664830468200222</v>
      </c>
      <c r="AH41">
        <f t="shared" si="116"/>
        <v>91.90645122990523</v>
      </c>
      <c r="AI41">
        <f t="shared" si="116"/>
        <v>94.204112510652863</v>
      </c>
      <c r="AJ41">
        <f t="shared" si="116"/>
        <v>96.559215323419181</v>
      </c>
      <c r="AK41">
        <f t="shared" si="116"/>
        <v>98.973195706504654</v>
      </c>
      <c r="AL41">
        <f t="shared" si="116"/>
        <v>101.44752559916728</v>
      </c>
      <c r="AM41">
        <f t="shared" si="116"/>
        <v>103.98371373914647</v>
      </c>
      <c r="AN41">
        <f t="shared" si="116"/>
        <v>106.58330658262513</v>
      </c>
      <c r="AO41">
        <f t="shared" si="116"/>
        <v>109.24788924719076</v>
      </c>
      <c r="AP41">
        <f t="shared" si="116"/>
        <v>111.97908647837052</v>
      </c>
      <c r="AQ41">
        <f t="shared" si="116"/>
        <v>114.77856364032978</v>
      </c>
      <c r="AR41">
        <f t="shared" si="116"/>
        <v>117.64802773133802</v>
      </c>
      <c r="AS41">
        <f t="shared" si="116"/>
        <v>120.58922842462147</v>
      </c>
      <c r="AT41">
        <f t="shared" si="116"/>
        <v>123.60395913523701</v>
      </c>
      <c r="AU41">
        <f t="shared" si="116"/>
        <v>126.69405811361793</v>
      </c>
      <c r="AV41">
        <f t="shared" si="116"/>
        <v>129.86140956645838</v>
      </c>
      <c r="AW41">
        <f t="shared" si="116"/>
        <v>133.10794480561984</v>
      </c>
      <c r="AX41">
        <f t="shared" si="116"/>
        <v>136.43564342576033</v>
      </c>
      <c r="AY41">
        <f t="shared" si="116"/>
        <v>139.84653451140434</v>
      </c>
      <c r="AZ41">
        <f t="shared" si="116"/>
        <v>143.34269787418944</v>
      </c>
      <c r="BA41">
        <f t="shared" si="116"/>
        <v>146.92626532104418</v>
      </c>
      <c r="BB41">
        <f t="shared" si="116"/>
        <v>150.59942195407029</v>
      </c>
      <c r="BC41">
        <f t="shared" si="116"/>
        <v>154.36440750292206</v>
      </c>
      <c r="BD41">
        <f t="shared" si="116"/>
        <v>158.2235176904951</v>
      </c>
      <c r="BE41">
        <f t="shared" si="116"/>
        <v>162.17910563275748</v>
      </c>
      <c r="BF41">
        <f t="shared" si="116"/>
        <v>166.23358327357641</v>
      </c>
      <c r="BG41">
        <f t="shared" si="116"/>
        <v>170.38942285541583</v>
      </c>
      <c r="BH41">
        <f t="shared" si="116"/>
        <v>174.64915842680122</v>
      </c>
      <c r="BI41">
        <f t="shared" si="116"/>
        <v>179.01538738747126</v>
      </c>
      <c r="BJ41">
        <f t="shared" si="116"/>
        <v>183.49077207215805</v>
      </c>
      <c r="BK41">
        <f t="shared" si="116"/>
        <v>188.07804137396201</v>
      </c>
      <c r="BL41">
        <f t="shared" si="116"/>
        <v>192.77999240831105</v>
      </c>
      <c r="BM41">
        <f t="shared" si="116"/>
        <v>197.59949221851883</v>
      </c>
    </row>
    <row r="42" spans="1:65" ht="15" customHeight="1" x14ac:dyDescent="0.45">
      <c r="A42" s="82"/>
      <c r="B42" t="s">
        <v>154</v>
      </c>
      <c r="F42" s="54">
        <v>40</v>
      </c>
      <c r="G42">
        <f>G41*G38</f>
        <v>1.4000000000000001</v>
      </c>
      <c r="H42">
        <f t="shared" ref="H42:BM42" si="117">H41*H38</f>
        <v>1.4490000000000001</v>
      </c>
      <c r="I42">
        <f t="shared" si="117"/>
        <v>1.4997150000000001</v>
      </c>
      <c r="J42">
        <f t="shared" si="117"/>
        <v>1.5522050250000001</v>
      </c>
      <c r="K42">
        <f t="shared" si="117"/>
        <v>1.606532200875</v>
      </c>
      <c r="L42">
        <f t="shared" si="117"/>
        <v>1.6627608279056252</v>
      </c>
      <c r="M42">
        <f t="shared" si="117"/>
        <v>1.7209574568823218</v>
      </c>
      <c r="N42">
        <f t="shared" si="117"/>
        <v>1.7811909678732032</v>
      </c>
      <c r="O42">
        <f t="shared" si="117"/>
        <v>1.8435326517487653</v>
      </c>
      <c r="P42">
        <f t="shared" si="117"/>
        <v>1.9080562945599722</v>
      </c>
      <c r="Q42">
        <f t="shared" si="117"/>
        <v>1.974838264869571</v>
      </c>
      <c r="R42">
        <f t="shared" si="117"/>
        <v>1.7519636606914335</v>
      </c>
      <c r="S42">
        <f t="shared" si="117"/>
        <v>1.8045225705121763</v>
      </c>
      <c r="T42">
        <f t="shared" si="117"/>
        <v>1.8586582476275417</v>
      </c>
      <c r="U42">
        <f t="shared" si="117"/>
        <v>1.914417995056368</v>
      </c>
      <c r="V42">
        <f t="shared" si="117"/>
        <v>1.9718505349080591</v>
      </c>
      <c r="W42">
        <f t="shared" si="117"/>
        <v>2.031006050955301</v>
      </c>
      <c r="X42">
        <f t="shared" si="117"/>
        <v>2.0919362324839597</v>
      </c>
      <c r="Y42">
        <f t="shared" si="117"/>
        <v>2.1546943194584784</v>
      </c>
      <c r="Z42">
        <f t="shared" si="117"/>
        <v>2.2193351490422328</v>
      </c>
      <c r="AA42">
        <f t="shared" si="117"/>
        <v>2.2859152035135</v>
      </c>
      <c r="AB42">
        <f t="shared" si="117"/>
        <v>2.3544926596189049</v>
      </c>
      <c r="AC42">
        <f t="shared" si="117"/>
        <v>2.4251274394074716</v>
      </c>
      <c r="AD42">
        <f t="shared" si="117"/>
        <v>2.0815677188247466</v>
      </c>
      <c r="AE42">
        <f t="shared" si="117"/>
        <v>2.1336069117953653</v>
      </c>
      <c r="AF42">
        <f t="shared" si="117"/>
        <v>2.1869470845902494</v>
      </c>
      <c r="AG42">
        <f t="shared" si="117"/>
        <v>2.2416207617050055</v>
      </c>
      <c r="AH42">
        <f t="shared" si="117"/>
        <v>2.2976612807476307</v>
      </c>
      <c r="AI42">
        <f t="shared" si="117"/>
        <v>2.3551028127663218</v>
      </c>
      <c r="AJ42">
        <f t="shared" si="117"/>
        <v>2.4139803830854798</v>
      </c>
      <c r="AK42">
        <f t="shared" si="117"/>
        <v>2.4743298926626167</v>
      </c>
      <c r="AL42">
        <f t="shared" si="117"/>
        <v>2.5361881399791821</v>
      </c>
      <c r="AM42">
        <f t="shared" si="117"/>
        <v>2.5995928434786619</v>
      </c>
      <c r="AN42">
        <f t="shared" si="117"/>
        <v>2.6645826645656285</v>
      </c>
      <c r="AO42">
        <f t="shared" si="117"/>
        <v>2.731197231179769</v>
      </c>
      <c r="AP42">
        <f t="shared" si="117"/>
        <v>2.7994771619592633</v>
      </c>
      <c r="AQ42">
        <f t="shared" si="117"/>
        <v>2.8694640910082447</v>
      </c>
      <c r="AR42">
        <f t="shared" si="117"/>
        <v>2.9412006932834505</v>
      </c>
      <c r="AS42">
        <f t="shared" si="117"/>
        <v>3.0147307106155368</v>
      </c>
      <c r="AT42">
        <f t="shared" si="117"/>
        <v>3.0900989783809254</v>
      </c>
      <c r="AU42">
        <f t="shared" si="117"/>
        <v>3.1673514528404483</v>
      </c>
      <c r="AV42">
        <f t="shared" si="117"/>
        <v>3.2465352391614597</v>
      </c>
      <c r="AW42">
        <f t="shared" si="117"/>
        <v>3.3276986201404961</v>
      </c>
      <c r="AX42">
        <f t="shared" si="117"/>
        <v>3.4108910856440087</v>
      </c>
      <c r="AY42">
        <f t="shared" si="117"/>
        <v>3.4961633627851088</v>
      </c>
      <c r="AZ42">
        <f t="shared" si="117"/>
        <v>3.5835674468547363</v>
      </c>
      <c r="BA42">
        <f t="shared" si="117"/>
        <v>3.673156633026105</v>
      </c>
      <c r="BB42">
        <f t="shared" si="117"/>
        <v>3.7649855488517576</v>
      </c>
      <c r="BC42">
        <f t="shared" si="117"/>
        <v>3.8591101875730516</v>
      </c>
      <c r="BD42">
        <f t="shared" si="117"/>
        <v>3.9555879422623779</v>
      </c>
      <c r="BE42">
        <f t="shared" si="117"/>
        <v>4.0544776408189369</v>
      </c>
      <c r="BF42">
        <f t="shared" si="117"/>
        <v>4.1558395818394107</v>
      </c>
      <c r="BG42">
        <f t="shared" si="117"/>
        <v>4.2597355713853959</v>
      </c>
      <c r="BH42">
        <f t="shared" si="117"/>
        <v>4.3662289606700311</v>
      </c>
      <c r="BI42">
        <f t="shared" si="117"/>
        <v>4.475384684686782</v>
      </c>
      <c r="BJ42">
        <f t="shared" si="117"/>
        <v>4.5872693018039516</v>
      </c>
      <c r="BK42">
        <f t="shared" si="117"/>
        <v>4.70195103434905</v>
      </c>
      <c r="BL42">
        <f t="shared" si="117"/>
        <v>4.8194998102077768</v>
      </c>
      <c r="BM42">
        <f t="shared" si="117"/>
        <v>4.9399873054629708</v>
      </c>
    </row>
    <row r="43" spans="1:65" ht="15" customHeight="1" x14ac:dyDescent="0.45">
      <c r="A43" s="82"/>
      <c r="B43" t="s">
        <v>99</v>
      </c>
      <c r="E43" s="39">
        <v>0</v>
      </c>
      <c r="F43">
        <f>SUM(F41:F42)</f>
        <v>40</v>
      </c>
      <c r="G43">
        <f>SUM(G41:G42)</f>
        <v>41.4</v>
      </c>
      <c r="H43">
        <f t="shared" ref="H43:BM43" si="118">SUM(H41:H42)</f>
        <v>42.848999999999997</v>
      </c>
      <c r="I43">
        <f t="shared" si="118"/>
        <v>44.348714999999999</v>
      </c>
      <c r="J43">
        <f t="shared" si="118"/>
        <v>45.900920024999998</v>
      </c>
      <c r="K43">
        <f t="shared" si="118"/>
        <v>47.507452225874999</v>
      </c>
      <c r="L43">
        <f t="shared" si="118"/>
        <v>49.170213053780621</v>
      </c>
      <c r="M43">
        <f t="shared" si="118"/>
        <v>50.891170510662946</v>
      </c>
      <c r="N43">
        <f t="shared" si="118"/>
        <v>52.672361478536146</v>
      </c>
      <c r="O43">
        <f t="shared" si="118"/>
        <v>54.515894130284913</v>
      </c>
      <c r="P43">
        <f t="shared" si="118"/>
        <v>56.423950424844882</v>
      </c>
      <c r="Q43">
        <f t="shared" si="118"/>
        <v>58.398788689714451</v>
      </c>
      <c r="R43">
        <f t="shared" si="118"/>
        <v>60.150752350405881</v>
      </c>
      <c r="S43">
        <f t="shared" si="118"/>
        <v>61.955274920918058</v>
      </c>
      <c r="T43">
        <f t="shared" si="118"/>
        <v>63.813933168545603</v>
      </c>
      <c r="U43">
        <f t="shared" si="118"/>
        <v>65.728351163601971</v>
      </c>
      <c r="V43">
        <f t="shared" si="118"/>
        <v>67.700201698510028</v>
      </c>
      <c r="W43">
        <f t="shared" si="118"/>
        <v>69.731207749465327</v>
      </c>
      <c r="X43">
        <f t="shared" si="118"/>
        <v>71.823143981949286</v>
      </c>
      <c r="Y43">
        <f t="shared" si="118"/>
        <v>73.977838301407758</v>
      </c>
      <c r="Z43">
        <f t="shared" si="118"/>
        <v>76.197173450449995</v>
      </c>
      <c r="AA43">
        <f t="shared" si="118"/>
        <v>78.483088653963492</v>
      </c>
      <c r="AB43">
        <f t="shared" si="118"/>
        <v>80.83758131358239</v>
      </c>
      <c r="AC43">
        <f t="shared" si="118"/>
        <v>83.262708752989866</v>
      </c>
      <c r="AD43">
        <f t="shared" si="118"/>
        <v>85.344276471814609</v>
      </c>
      <c r="AE43">
        <f t="shared" si="118"/>
        <v>87.477883383609978</v>
      </c>
      <c r="AF43">
        <f t="shared" si="118"/>
        <v>89.664830468200222</v>
      </c>
      <c r="AG43">
        <f t="shared" si="118"/>
        <v>91.90645122990523</v>
      </c>
      <c r="AH43">
        <f t="shared" si="118"/>
        <v>94.204112510652863</v>
      </c>
      <c r="AI43">
        <f t="shared" si="118"/>
        <v>96.559215323419181</v>
      </c>
      <c r="AJ43">
        <f t="shared" si="118"/>
        <v>98.973195706504654</v>
      </c>
      <c r="AK43">
        <f t="shared" si="118"/>
        <v>101.44752559916728</v>
      </c>
      <c r="AL43">
        <f t="shared" si="118"/>
        <v>103.98371373914647</v>
      </c>
      <c r="AM43">
        <f t="shared" si="118"/>
        <v>106.58330658262513</v>
      </c>
      <c r="AN43">
        <f t="shared" si="118"/>
        <v>109.24788924719076</v>
      </c>
      <c r="AO43">
        <f t="shared" si="118"/>
        <v>111.97908647837052</v>
      </c>
      <c r="AP43">
        <f t="shared" si="118"/>
        <v>114.77856364032978</v>
      </c>
      <c r="AQ43">
        <f t="shared" si="118"/>
        <v>117.64802773133802</v>
      </c>
      <c r="AR43">
        <f t="shared" si="118"/>
        <v>120.58922842462147</v>
      </c>
      <c r="AS43">
        <f t="shared" si="118"/>
        <v>123.60395913523701</v>
      </c>
      <c r="AT43">
        <f t="shared" si="118"/>
        <v>126.69405811361793</v>
      </c>
      <c r="AU43">
        <f t="shared" si="118"/>
        <v>129.86140956645838</v>
      </c>
      <c r="AV43">
        <f t="shared" si="118"/>
        <v>133.10794480561984</v>
      </c>
      <c r="AW43">
        <f t="shared" si="118"/>
        <v>136.43564342576033</v>
      </c>
      <c r="AX43">
        <f t="shared" si="118"/>
        <v>139.84653451140434</v>
      </c>
      <c r="AY43">
        <f t="shared" si="118"/>
        <v>143.34269787418944</v>
      </c>
      <c r="AZ43">
        <f t="shared" si="118"/>
        <v>146.92626532104418</v>
      </c>
      <c r="BA43">
        <f t="shared" si="118"/>
        <v>150.59942195407029</v>
      </c>
      <c r="BB43">
        <f t="shared" si="118"/>
        <v>154.36440750292206</v>
      </c>
      <c r="BC43">
        <f t="shared" si="118"/>
        <v>158.2235176904951</v>
      </c>
      <c r="BD43">
        <f t="shared" si="118"/>
        <v>162.17910563275748</v>
      </c>
      <c r="BE43">
        <f t="shared" si="118"/>
        <v>166.23358327357641</v>
      </c>
      <c r="BF43">
        <f t="shared" si="118"/>
        <v>170.38942285541583</v>
      </c>
      <c r="BG43">
        <f t="shared" si="118"/>
        <v>174.64915842680122</v>
      </c>
      <c r="BH43">
        <f t="shared" si="118"/>
        <v>179.01538738747126</v>
      </c>
      <c r="BI43">
        <f t="shared" si="118"/>
        <v>183.49077207215805</v>
      </c>
      <c r="BJ43">
        <f t="shared" si="118"/>
        <v>188.07804137396201</v>
      </c>
      <c r="BK43">
        <f t="shared" si="118"/>
        <v>192.77999240831105</v>
      </c>
      <c r="BL43">
        <f t="shared" si="118"/>
        <v>197.59949221851883</v>
      </c>
      <c r="BM43">
        <f t="shared" si="118"/>
        <v>202.53947952398181</v>
      </c>
    </row>
    <row r="44" spans="1:65" ht="15" customHeight="1" x14ac:dyDescent="0.45">
      <c r="A44" s="82"/>
    </row>
    <row r="45" spans="1:65" ht="15" customHeight="1" x14ac:dyDescent="0.45">
      <c r="A45" s="82"/>
      <c r="B45" t="s">
        <v>337</v>
      </c>
      <c r="R45" s="45">
        <v>0.91600000000000004</v>
      </c>
      <c r="S45" s="45">
        <v>0.91600000000000004</v>
      </c>
      <c r="T45" s="45">
        <v>0.91600000000000004</v>
      </c>
      <c r="U45" s="45">
        <v>0.91600000000000004</v>
      </c>
      <c r="V45" s="45">
        <v>0.91600000000000004</v>
      </c>
      <c r="W45" s="45">
        <v>0.91600000000000004</v>
      </c>
      <c r="X45" s="45">
        <v>0.91600000000000004</v>
      </c>
      <c r="Y45" s="45">
        <v>0.91600000000000004</v>
      </c>
      <c r="Z45" s="45">
        <v>0.91600000000000004</v>
      </c>
      <c r="AA45" s="45">
        <v>0.91600000000000004</v>
      </c>
      <c r="AB45" s="45">
        <v>0.91600000000000004</v>
      </c>
      <c r="AC45" s="45">
        <v>0.91600000000000004</v>
      </c>
      <c r="AD45" s="45">
        <v>0.91600000000000004</v>
      </c>
      <c r="AE45" s="45">
        <v>0.91600000000000004</v>
      </c>
      <c r="AF45" s="45">
        <v>0.91600000000000004</v>
      </c>
      <c r="AG45" s="45">
        <v>0.91600000000000004</v>
      </c>
      <c r="AH45" s="45">
        <v>0.91600000000000004</v>
      </c>
      <c r="AI45" s="45">
        <v>0.91600000000000004</v>
      </c>
      <c r="AJ45" s="45">
        <v>0.91600000000000004</v>
      </c>
      <c r="AK45" s="45">
        <v>0.91600000000000004</v>
      </c>
      <c r="AL45" s="45">
        <v>0.91600000000000004</v>
      </c>
      <c r="AM45" s="45">
        <v>0.91600000000000004</v>
      </c>
      <c r="AN45" s="45">
        <v>0.91600000000000004</v>
      </c>
      <c r="AO45" s="45">
        <v>0.91600000000000004</v>
      </c>
      <c r="AP45" s="45">
        <v>0.91600000000000004</v>
      </c>
      <c r="AQ45" s="45">
        <v>0.91600000000000004</v>
      </c>
      <c r="AR45" s="45">
        <v>0.91600000000000004</v>
      </c>
      <c r="AS45" s="45">
        <v>0.91600000000000004</v>
      </c>
      <c r="AT45" s="45">
        <v>0.91600000000000004</v>
      </c>
      <c r="AU45" s="45">
        <v>0.91600000000000004</v>
      </c>
      <c r="AV45" s="45">
        <v>0.91600000000000004</v>
      </c>
      <c r="AW45" s="45">
        <v>0.91600000000000004</v>
      </c>
      <c r="AX45" s="45">
        <v>0.91600000000000004</v>
      </c>
      <c r="AY45" s="45">
        <v>0.91600000000000004</v>
      </c>
      <c r="AZ45" s="45">
        <v>0.91600000000000004</v>
      </c>
      <c r="BA45" s="45">
        <v>0.91600000000000004</v>
      </c>
      <c r="BB45" s="45">
        <v>0.91600000000000004</v>
      </c>
      <c r="BC45" s="45">
        <v>0.91600000000000004</v>
      </c>
      <c r="BD45" s="45">
        <v>0.91600000000000004</v>
      </c>
      <c r="BE45" s="45">
        <v>0.91600000000000004</v>
      </c>
      <c r="BF45" s="45">
        <v>0.91600000000000004</v>
      </c>
      <c r="BG45" s="45">
        <v>0.91600000000000004</v>
      </c>
      <c r="BH45" s="45">
        <v>0.91600000000000004</v>
      </c>
      <c r="BI45" s="45">
        <v>0.91600000000000004</v>
      </c>
      <c r="BJ45" s="45">
        <v>0.91600000000000004</v>
      </c>
      <c r="BK45" s="45">
        <v>0.91600000000000004</v>
      </c>
      <c r="BL45" s="45">
        <v>0.91600000000000004</v>
      </c>
      <c r="BM45" s="45">
        <v>0.91600000000000004</v>
      </c>
    </row>
    <row r="46" spans="1:65" ht="15" customHeight="1" x14ac:dyDescent="0.45"/>
    <row r="47" spans="1:65" ht="15" customHeight="1" x14ac:dyDescent="0.45">
      <c r="A47" s="82"/>
      <c r="B47" t="s">
        <v>332</v>
      </c>
      <c r="F47" s="83">
        <f>F42*F36</f>
        <v>265.51904761904768</v>
      </c>
      <c r="G47" s="83">
        <f t="shared" ref="G47:Q47" si="119">G42*G36</f>
        <v>9.2931666666666679</v>
      </c>
      <c r="H47" s="83">
        <f t="shared" si="119"/>
        <v>9.618427500000001</v>
      </c>
      <c r="I47" s="83">
        <f t="shared" si="119"/>
        <v>9.9550724625000022</v>
      </c>
      <c r="J47" s="83">
        <f t="shared" si="119"/>
        <v>10.303499998687503</v>
      </c>
      <c r="K47" s="83">
        <f t="shared" si="119"/>
        <v>10.664122498641564</v>
      </c>
      <c r="L47" s="83">
        <f t="shared" si="119"/>
        <v>11.037366786094021</v>
      </c>
      <c r="M47" s="83">
        <f t="shared" si="119"/>
        <v>11.423674623607308</v>
      </c>
      <c r="N47" s="83">
        <f t="shared" si="119"/>
        <v>11.823503235433565</v>
      </c>
      <c r="O47" s="83">
        <f t="shared" si="119"/>
        <v>12.237325848673741</v>
      </c>
      <c r="P47" s="83">
        <f t="shared" si="119"/>
        <v>12.665632253377321</v>
      </c>
      <c r="Q47" s="83">
        <f t="shared" si="119"/>
        <v>13.108929382245528</v>
      </c>
      <c r="R47" s="49">
        <f>R$45*F47</f>
        <v>243.21544761904769</v>
      </c>
      <c r="S47" s="49">
        <f t="shared" ref="S47:BM47" si="120">S$45*G47</f>
        <v>8.5125406666666681</v>
      </c>
      <c r="T47" s="49">
        <f t="shared" si="120"/>
        <v>8.8104795900000017</v>
      </c>
      <c r="U47" s="49">
        <f t="shared" si="120"/>
        <v>9.1188463756500031</v>
      </c>
      <c r="V47" s="49">
        <f t="shared" si="120"/>
        <v>9.4380059987977525</v>
      </c>
      <c r="W47" s="49">
        <f t="shared" si="120"/>
        <v>9.7683362087556738</v>
      </c>
      <c r="X47" s="49">
        <f t="shared" si="120"/>
        <v>10.110227976062124</v>
      </c>
      <c r="Y47" s="49">
        <f t="shared" si="120"/>
        <v>10.464085955224295</v>
      </c>
      <c r="Z47" s="49">
        <f t="shared" si="120"/>
        <v>10.830328963657145</v>
      </c>
      <c r="AA47" s="49">
        <f t="shared" si="120"/>
        <v>11.209390477385147</v>
      </c>
      <c r="AB47" s="49">
        <f t="shared" si="120"/>
        <v>11.601719144093627</v>
      </c>
      <c r="AC47" s="49">
        <f t="shared" si="120"/>
        <v>12.007779314136904</v>
      </c>
      <c r="AD47" s="49">
        <f t="shared" si="120"/>
        <v>222.78535001904768</v>
      </c>
      <c r="AE47" s="49">
        <f t="shared" si="120"/>
        <v>7.7974872506666681</v>
      </c>
      <c r="AF47" s="49">
        <f t="shared" si="120"/>
        <v>8.0703993044400022</v>
      </c>
      <c r="AG47" s="49">
        <f t="shared" si="120"/>
        <v>8.3528632800954039</v>
      </c>
      <c r="AH47" s="49">
        <f t="shared" si="120"/>
        <v>8.6452134948987425</v>
      </c>
      <c r="AI47" s="49">
        <f t="shared" si="120"/>
        <v>8.9477959672201983</v>
      </c>
      <c r="AJ47" s="49">
        <f t="shared" si="120"/>
        <v>9.2609688260729062</v>
      </c>
      <c r="AK47" s="49">
        <f t="shared" si="120"/>
        <v>9.5851027349854547</v>
      </c>
      <c r="AL47" s="49">
        <f t="shared" si="120"/>
        <v>9.9205813307099451</v>
      </c>
      <c r="AM47" s="49">
        <f t="shared" si="120"/>
        <v>10.267801677284796</v>
      </c>
      <c r="AN47" s="49">
        <f t="shared" si="120"/>
        <v>10.627174735989763</v>
      </c>
      <c r="AO47" s="49">
        <f t="shared" si="120"/>
        <v>10.999125851749405</v>
      </c>
      <c r="AP47" s="49">
        <f t="shared" si="120"/>
        <v>204.07138061744769</v>
      </c>
      <c r="AQ47" s="49">
        <f t="shared" si="120"/>
        <v>7.1424983216106686</v>
      </c>
      <c r="AR47" s="49">
        <f t="shared" si="120"/>
        <v>7.3924857628670422</v>
      </c>
      <c r="AS47" s="49">
        <f t="shared" si="120"/>
        <v>7.6512227645673905</v>
      </c>
      <c r="AT47" s="49">
        <f t="shared" si="120"/>
        <v>7.9190155613272486</v>
      </c>
      <c r="AU47" s="49">
        <f t="shared" si="120"/>
        <v>8.196181105973702</v>
      </c>
      <c r="AV47" s="49">
        <f t="shared" si="120"/>
        <v>8.4830474446827822</v>
      </c>
      <c r="AW47" s="49">
        <f t="shared" si="120"/>
        <v>8.7799541052466772</v>
      </c>
      <c r="AX47" s="49">
        <f t="shared" si="120"/>
        <v>9.0872524989303098</v>
      </c>
      <c r="AY47" s="49">
        <f t="shared" si="120"/>
        <v>9.4053063363928739</v>
      </c>
      <c r="AZ47" s="49">
        <f t="shared" si="120"/>
        <v>9.734492058166623</v>
      </c>
      <c r="BA47" s="49">
        <f t="shared" si="120"/>
        <v>10.075199280202455</v>
      </c>
      <c r="BB47" s="49">
        <f t="shared" si="120"/>
        <v>186.92938464558208</v>
      </c>
      <c r="BC47" s="49">
        <f t="shared" si="120"/>
        <v>6.5425284625953726</v>
      </c>
      <c r="BD47" s="49">
        <f t="shared" si="120"/>
        <v>6.7715169587862105</v>
      </c>
      <c r="BE47" s="49">
        <f t="shared" si="120"/>
        <v>7.0085200523437301</v>
      </c>
      <c r="BF47" s="49">
        <f t="shared" si="120"/>
        <v>7.2538182541757603</v>
      </c>
      <c r="BG47" s="49">
        <f t="shared" si="120"/>
        <v>7.5077018930719115</v>
      </c>
      <c r="BH47" s="49">
        <f t="shared" si="120"/>
        <v>7.7704714593294284</v>
      </c>
      <c r="BI47" s="49">
        <f t="shared" si="120"/>
        <v>8.042437960405957</v>
      </c>
      <c r="BJ47" s="49">
        <f t="shared" si="120"/>
        <v>8.3239232890201649</v>
      </c>
      <c r="BK47" s="49">
        <f t="shared" si="120"/>
        <v>8.615260604135873</v>
      </c>
      <c r="BL47" s="49">
        <f t="shared" si="120"/>
        <v>8.9167947252806279</v>
      </c>
      <c r="BM47" s="49">
        <f t="shared" si="120"/>
        <v>9.2288825406654489</v>
      </c>
    </row>
    <row r="48" spans="1:65" ht="15" customHeight="1" x14ac:dyDescent="0.45">
      <c r="A48" s="82"/>
      <c r="B48" t="s">
        <v>333</v>
      </c>
      <c r="R48" s="83">
        <f>R42*R36</f>
        <v>11.86208292757423</v>
      </c>
      <c r="S48" s="83">
        <f t="shared" ref="S48:AC48" si="121">S42*S36</f>
        <v>12.217945415401456</v>
      </c>
      <c r="T48" s="83">
        <f t="shared" si="121"/>
        <v>12.584483777863499</v>
      </c>
      <c r="U48" s="83">
        <f t="shared" si="121"/>
        <v>12.962018291199405</v>
      </c>
      <c r="V48" s="83">
        <f t="shared" si="121"/>
        <v>13.350878839935387</v>
      </c>
      <c r="W48" s="83">
        <f t="shared" si="121"/>
        <v>13.75140520513345</v>
      </c>
      <c r="X48" s="83">
        <f t="shared" si="121"/>
        <v>14.16394736128745</v>
      </c>
      <c r="Y48" s="83">
        <f t="shared" si="121"/>
        <v>14.588865782126074</v>
      </c>
      <c r="Z48" s="83">
        <f t="shared" si="121"/>
        <v>15.026531755589856</v>
      </c>
      <c r="AA48" s="83">
        <f t="shared" si="121"/>
        <v>15.477327708257553</v>
      </c>
      <c r="AB48" s="83">
        <f t="shared" si="121"/>
        <v>15.941647539505279</v>
      </c>
      <c r="AC48" s="83">
        <f t="shared" si="121"/>
        <v>16.419896965690434</v>
      </c>
      <c r="AD48" s="49">
        <f t="shared" ref="AD48" si="122">AD$45*R48</f>
        <v>10.865667961657994</v>
      </c>
      <c r="AE48" s="49">
        <f t="shared" ref="AE48" si="123">AE$45*S48</f>
        <v>11.191638000507734</v>
      </c>
      <c r="AF48" s="49">
        <f t="shared" ref="AF48" si="124">AF$45*T48</f>
        <v>11.527387140522965</v>
      </c>
      <c r="AG48" s="49">
        <f t="shared" ref="AG48" si="125">AG$45*U48</f>
        <v>11.873208754738656</v>
      </c>
      <c r="AH48" s="49">
        <f t="shared" ref="AH48" si="126">AH$45*V48</f>
        <v>12.229405017380815</v>
      </c>
      <c r="AI48" s="49">
        <f t="shared" ref="AI48" si="127">AI$45*W48</f>
        <v>12.59628716790224</v>
      </c>
      <c r="AJ48" s="49">
        <f t="shared" ref="AJ48" si="128">AJ$45*X48</f>
        <v>12.974175782939305</v>
      </c>
      <c r="AK48" s="49">
        <f t="shared" ref="AK48" si="129">AK$45*Y48</f>
        <v>13.363401056427485</v>
      </c>
      <c r="AL48" s="49">
        <f t="shared" ref="AL48" si="130">AL$45*Z48</f>
        <v>13.764303088120309</v>
      </c>
      <c r="AM48" s="49">
        <f t="shared" ref="AM48" si="131">AM$45*AA48</f>
        <v>14.177232180763919</v>
      </c>
      <c r="AN48" s="49">
        <f t="shared" ref="AN48" si="132">AN$45*AB48</f>
        <v>14.602549146186837</v>
      </c>
      <c r="AO48" s="49">
        <f t="shared" ref="AO48" si="133">AO$45*AC48</f>
        <v>15.040625620572438</v>
      </c>
      <c r="AP48" s="49">
        <f t="shared" ref="AP48" si="134">AP$45*AD48</f>
        <v>9.9529518528787229</v>
      </c>
      <c r="AQ48" s="49">
        <f t="shared" ref="AQ48" si="135">AQ$45*AE48</f>
        <v>10.251540408465084</v>
      </c>
      <c r="AR48" s="49">
        <f t="shared" ref="AR48" si="136">AR$45*AF48</f>
        <v>10.559086620719036</v>
      </c>
      <c r="AS48" s="49">
        <f t="shared" ref="AS48" si="137">AS$45*AG48</f>
        <v>10.875859219340608</v>
      </c>
      <c r="AT48" s="49">
        <f t="shared" ref="AT48" si="138">AT$45*AH48</f>
        <v>11.202134995920828</v>
      </c>
      <c r="AU48" s="49">
        <f t="shared" ref="AU48" si="139">AU$45*AI48</f>
        <v>11.538199045798452</v>
      </c>
      <c r="AV48" s="49">
        <f t="shared" ref="AV48" si="140">AV$45*AJ48</f>
        <v>11.884345017172404</v>
      </c>
      <c r="AW48" s="49">
        <f t="shared" ref="AW48" si="141">AW$45*AK48</f>
        <v>12.240875367687575</v>
      </c>
      <c r="AX48" s="49">
        <f t="shared" ref="AX48" si="142">AX$45*AL48</f>
        <v>12.608101628718204</v>
      </c>
      <c r="AY48" s="49">
        <f t="shared" ref="AY48" si="143">AY$45*AM48</f>
        <v>12.986344677579751</v>
      </c>
      <c r="AZ48" s="49">
        <f t="shared" ref="AZ48" si="144">AZ$45*AN48</f>
        <v>13.375935017907143</v>
      </c>
      <c r="BA48" s="49">
        <f t="shared" ref="BA48" si="145">BA$45*AO48</f>
        <v>13.777213068444354</v>
      </c>
      <c r="BB48" s="49">
        <f t="shared" ref="BB48" si="146">BB$45*AP48</f>
        <v>9.1169038972369112</v>
      </c>
      <c r="BC48" s="49">
        <f t="shared" ref="BC48" si="147">BC$45*AQ48</f>
        <v>9.3904110141540169</v>
      </c>
      <c r="BD48" s="49">
        <f t="shared" ref="BD48" si="148">BD$45*AR48</f>
        <v>9.6721233445786368</v>
      </c>
      <c r="BE48" s="49">
        <f t="shared" ref="BE48" si="149">BE$45*AS48</f>
        <v>9.9622870449159979</v>
      </c>
      <c r="BF48" s="49">
        <f t="shared" ref="BF48" si="150">BF$45*AT48</f>
        <v>10.261155656263478</v>
      </c>
      <c r="BG48" s="49">
        <f t="shared" ref="BG48" si="151">BG$45*AU48</f>
        <v>10.568990325951383</v>
      </c>
      <c r="BH48" s="49">
        <f t="shared" ref="BH48" si="152">BH$45*AV48</f>
        <v>10.886060035729923</v>
      </c>
      <c r="BI48" s="49">
        <f t="shared" ref="BI48" si="153">BI$45*AW48</f>
        <v>11.21264183680182</v>
      </c>
      <c r="BJ48" s="49">
        <f t="shared" ref="BJ48" si="154">BJ$45*AX48</f>
        <v>11.549021091905875</v>
      </c>
      <c r="BK48" s="49">
        <f t="shared" ref="BK48" si="155">BK$45*AY48</f>
        <v>11.895491724663053</v>
      </c>
      <c r="BL48" s="49">
        <f t="shared" ref="BL48" si="156">BL$45*AZ48</f>
        <v>12.252356476402943</v>
      </c>
      <c r="BM48" s="49">
        <f t="shared" ref="BM48" si="157">BM$45*BA48</f>
        <v>12.619927170695028</v>
      </c>
    </row>
    <row r="49" spans="1:70" ht="15" customHeight="1" x14ac:dyDescent="0.45">
      <c r="A49" s="82"/>
      <c r="B49" t="s">
        <v>334</v>
      </c>
      <c r="AD49" s="83">
        <f>AD$42*AD$36</f>
        <v>14.375619793461976</v>
      </c>
      <c r="AE49" s="83">
        <f t="shared" ref="AE49:AT50" si="158">AE$42*AE$36</f>
        <v>14.735010288298525</v>
      </c>
      <c r="AF49" s="83">
        <f t="shared" si="158"/>
        <v>15.103385545505988</v>
      </c>
      <c r="AG49" s="83">
        <f t="shared" si="158"/>
        <v>15.480970184143636</v>
      </c>
      <c r="AH49" s="83">
        <f t="shared" si="158"/>
        <v>15.867994438747228</v>
      </c>
      <c r="AI49" s="83">
        <f t="shared" si="158"/>
        <v>16.264694299715913</v>
      </c>
      <c r="AJ49" s="83">
        <f t="shared" si="158"/>
        <v>16.671311657208808</v>
      </c>
      <c r="AK49" s="83">
        <f t="shared" si="158"/>
        <v>17.08809444863903</v>
      </c>
      <c r="AL49" s="83">
        <f t="shared" si="158"/>
        <v>17.515296809855005</v>
      </c>
      <c r="AM49" s="83">
        <f t="shared" si="158"/>
        <v>17.95317923010138</v>
      </c>
      <c r="AN49" s="83">
        <f t="shared" si="158"/>
        <v>18.402008710853917</v>
      </c>
      <c r="AO49" s="83">
        <f t="shared" si="158"/>
        <v>18.862058928625263</v>
      </c>
      <c r="AP49" s="49">
        <f t="shared" ref="AP49" si="159">AP$45*AD49</f>
        <v>13.16806773081117</v>
      </c>
      <c r="AQ49" s="49">
        <f t="shared" ref="AQ49" si="160">AQ$45*AE49</f>
        <v>13.49726942408145</v>
      </c>
      <c r="AR49" s="49">
        <f t="shared" ref="AR49" si="161">AR$45*AF49</f>
        <v>13.834701159683485</v>
      </c>
      <c r="AS49" s="49">
        <f t="shared" ref="AS49" si="162">AS$45*AG49</f>
        <v>14.180568688675571</v>
      </c>
      <c r="AT49" s="49">
        <f t="shared" ref="AT49" si="163">AT$45*AH49</f>
        <v>14.535082905892462</v>
      </c>
      <c r="AU49" s="49">
        <f t="shared" ref="AU49" si="164">AU$45*AI49</f>
        <v>14.898459978539776</v>
      </c>
      <c r="AV49" s="49">
        <f t="shared" ref="AV49" si="165">AV$45*AJ49</f>
        <v>15.270921478003268</v>
      </c>
      <c r="AW49" s="49">
        <f t="shared" ref="AW49" si="166">AW$45*AK49</f>
        <v>15.652694514953351</v>
      </c>
      <c r="AX49" s="49">
        <f t="shared" ref="AX49" si="167">AX$45*AL49</f>
        <v>16.044011877827185</v>
      </c>
      <c r="AY49" s="49">
        <f t="shared" ref="AY49" si="168">AY$45*AM49</f>
        <v>16.445112174772866</v>
      </c>
      <c r="AZ49" s="49">
        <f t="shared" ref="AZ49" si="169">AZ$45*AN49</f>
        <v>16.856239979142188</v>
      </c>
      <c r="BA49" s="49">
        <f t="shared" ref="BA49" si="170">BA$45*AO49</f>
        <v>17.277645978620743</v>
      </c>
      <c r="BB49" s="49">
        <f t="shared" ref="BB49" si="171">BB$45*AP49</f>
        <v>12.061950041423033</v>
      </c>
      <c r="BC49" s="49">
        <f t="shared" ref="BC49" si="172">BC$45*AQ49</f>
        <v>12.363498792458609</v>
      </c>
      <c r="BD49" s="49">
        <f t="shared" ref="BD49" si="173">BD$45*AR49</f>
        <v>12.672586262270073</v>
      </c>
      <c r="BE49" s="49">
        <f t="shared" ref="BE49" si="174">BE$45*AS49</f>
        <v>12.989400918826824</v>
      </c>
      <c r="BF49" s="49">
        <f t="shared" ref="BF49" si="175">BF$45*AT49</f>
        <v>13.314135941797495</v>
      </c>
      <c r="BG49" s="49">
        <f t="shared" ref="BG49" si="176">BG$45*AU49</f>
        <v>13.646989340342435</v>
      </c>
      <c r="BH49" s="49">
        <f t="shared" ref="BH49" si="177">BH$45*AV49</f>
        <v>13.988164073850994</v>
      </c>
      <c r="BI49" s="49">
        <f t="shared" ref="BI49" si="178">BI$45*AW49</f>
        <v>14.33786817569727</v>
      </c>
      <c r="BJ49" s="49">
        <f t="shared" ref="BJ49" si="179">BJ$45*AX49</f>
        <v>14.696314880089702</v>
      </c>
      <c r="BK49" s="49">
        <f t="shared" ref="BK49" si="180">BK$45*AY49</f>
        <v>15.063722752091946</v>
      </c>
      <c r="BL49" s="49">
        <f t="shared" ref="BL49" si="181">BL$45*AZ49</f>
        <v>15.440315820894245</v>
      </c>
      <c r="BM49" s="49">
        <f t="shared" ref="BM49" si="182">BM$45*BA49</f>
        <v>15.826323716416601</v>
      </c>
    </row>
    <row r="50" spans="1:70" ht="15" customHeight="1" x14ac:dyDescent="0.45">
      <c r="A50" s="82"/>
      <c r="B50" t="s">
        <v>335</v>
      </c>
      <c r="AP50" s="83">
        <f>AP$42*AP$36</f>
        <v>19.720282609877714</v>
      </c>
      <c r="AQ50" s="83">
        <f t="shared" si="158"/>
        <v>20.213289675124656</v>
      </c>
      <c r="AR50" s="83">
        <f t="shared" si="158"/>
        <v>20.718621917002771</v>
      </c>
      <c r="AS50" s="83">
        <f t="shared" si="158"/>
        <v>21.23658746492784</v>
      </c>
      <c r="AT50" s="83">
        <f t="shared" si="158"/>
        <v>21.767502151551035</v>
      </c>
      <c r="AU50" s="83">
        <f t="shared" ref="AU50:BA50" si="183">AU$42*AU$36</f>
        <v>22.311689705339809</v>
      </c>
      <c r="AV50" s="83">
        <f t="shared" si="183"/>
        <v>22.869481947973309</v>
      </c>
      <c r="AW50" s="83">
        <f t="shared" si="183"/>
        <v>23.441218996672639</v>
      </c>
      <c r="AX50" s="83">
        <f t="shared" si="183"/>
        <v>24.027249471589457</v>
      </c>
      <c r="AY50" s="83">
        <f t="shared" si="183"/>
        <v>24.627930708379193</v>
      </c>
      <c r="AZ50" s="83">
        <f t="shared" si="183"/>
        <v>25.243628976088669</v>
      </c>
      <c r="BA50" s="83">
        <f t="shared" si="183"/>
        <v>25.874719700490889</v>
      </c>
      <c r="BB50" s="49">
        <f t="shared" ref="BB50" si="184">BB$45*AP50</f>
        <v>18.063778870647987</v>
      </c>
      <c r="BC50" s="49">
        <f t="shared" ref="BC50" si="185">BC$45*AQ50</f>
        <v>18.515373342414186</v>
      </c>
      <c r="BD50" s="49">
        <f t="shared" ref="BD50" si="186">BD$45*AR50</f>
        <v>18.97825767597454</v>
      </c>
      <c r="BE50" s="49">
        <f t="shared" ref="BE50" si="187">BE$45*AS50</f>
        <v>19.452714117873903</v>
      </c>
      <c r="BF50" s="49">
        <f t="shared" ref="BF50" si="188">BF$45*AT50</f>
        <v>19.93903197082075</v>
      </c>
      <c r="BG50" s="49">
        <f t="shared" ref="BG50" si="189">BG$45*AU50</f>
        <v>20.437507770091266</v>
      </c>
      <c r="BH50" s="49">
        <f t="shared" ref="BH50" si="190">BH$45*AV50</f>
        <v>20.948445464343553</v>
      </c>
      <c r="BI50" s="49">
        <f t="shared" ref="BI50" si="191">BI$45*AW50</f>
        <v>21.47215660095214</v>
      </c>
      <c r="BJ50" s="49">
        <f t="shared" ref="BJ50" si="192">BJ$45*AX50</f>
        <v>22.008960515975943</v>
      </c>
      <c r="BK50" s="49">
        <f t="shared" ref="BK50" si="193">BK$45*AY50</f>
        <v>22.559184528875342</v>
      </c>
      <c r="BL50" s="49">
        <f t="shared" ref="BL50" si="194">BL$45*AZ50</f>
        <v>23.12316414209722</v>
      </c>
      <c r="BM50" s="49">
        <f t="shared" ref="BM50" si="195">BM$45*BA50</f>
        <v>23.701243245649657</v>
      </c>
    </row>
    <row r="51" spans="1:70" ht="15" customHeight="1" x14ac:dyDescent="0.45">
      <c r="A51" s="82"/>
      <c r="B51" t="s">
        <v>336</v>
      </c>
      <c r="BB51" s="83">
        <f>BB$42*BB$36</f>
        <v>27.052019446863227</v>
      </c>
      <c r="BC51" s="83">
        <f t="shared" ref="BC51:BM51" si="196">BC$42*BC$36</f>
        <v>27.728319933034808</v>
      </c>
      <c r="BD51" s="83">
        <f t="shared" si="196"/>
        <v>28.421527931360679</v>
      </c>
      <c r="BE51" s="83">
        <f t="shared" si="196"/>
        <v>29.132066129644691</v>
      </c>
      <c r="BF51" s="83">
        <f t="shared" si="196"/>
        <v>29.860367782885813</v>
      </c>
      <c r="BG51" s="83">
        <f t="shared" si="196"/>
        <v>30.606876977457958</v>
      </c>
      <c r="BH51" s="83">
        <f t="shared" si="196"/>
        <v>31.372048901894409</v>
      </c>
      <c r="BI51" s="83">
        <f t="shared" si="196"/>
        <v>32.156350124441772</v>
      </c>
      <c r="BJ51" s="83">
        <f t="shared" si="196"/>
        <v>32.960258877552818</v>
      </c>
      <c r="BK51" s="83">
        <f t="shared" si="196"/>
        <v>33.784265349491633</v>
      </c>
      <c r="BL51" s="83">
        <f t="shared" si="196"/>
        <v>34.628871983228926</v>
      </c>
      <c r="BM51" s="83">
        <f t="shared" si="196"/>
        <v>35.494593782809645</v>
      </c>
    </row>
    <row r="52" spans="1:70" ht="15" customHeight="1" x14ac:dyDescent="0.45">
      <c r="A52" s="82"/>
      <c r="B52" t="s">
        <v>338</v>
      </c>
      <c r="F52" s="49">
        <f>SUM(F47:F51)</f>
        <v>265.51904761904768</v>
      </c>
      <c r="G52" s="49">
        <f t="shared" ref="G52:BM52" si="197">SUM(G47:G51)</f>
        <v>9.2931666666666679</v>
      </c>
      <c r="H52" s="49">
        <f t="shared" si="197"/>
        <v>9.618427500000001</v>
      </c>
      <c r="I52" s="49">
        <f t="shared" si="197"/>
        <v>9.9550724625000022</v>
      </c>
      <c r="J52" s="49">
        <f t="shared" si="197"/>
        <v>10.303499998687503</v>
      </c>
      <c r="K52" s="49">
        <f t="shared" si="197"/>
        <v>10.664122498641564</v>
      </c>
      <c r="L52" s="49">
        <f t="shared" si="197"/>
        <v>11.037366786094021</v>
      </c>
      <c r="M52" s="49">
        <f t="shared" si="197"/>
        <v>11.423674623607308</v>
      </c>
      <c r="N52" s="49">
        <f t="shared" si="197"/>
        <v>11.823503235433565</v>
      </c>
      <c r="O52" s="49">
        <f t="shared" si="197"/>
        <v>12.237325848673741</v>
      </c>
      <c r="P52" s="49">
        <f t="shared" si="197"/>
        <v>12.665632253377321</v>
      </c>
      <c r="Q52" s="49">
        <f t="shared" si="197"/>
        <v>13.108929382245528</v>
      </c>
      <c r="R52" s="49">
        <f t="shared" si="197"/>
        <v>255.07753054662192</v>
      </c>
      <c r="S52" s="49">
        <f t="shared" si="197"/>
        <v>20.730486082068126</v>
      </c>
      <c r="T52" s="49">
        <f t="shared" si="197"/>
        <v>21.3949633678635</v>
      </c>
      <c r="U52" s="49">
        <f t="shared" si="197"/>
        <v>22.080864666849408</v>
      </c>
      <c r="V52" s="49">
        <f t="shared" si="197"/>
        <v>22.788884838733139</v>
      </c>
      <c r="W52" s="49">
        <f t="shared" si="197"/>
        <v>23.519741413889122</v>
      </c>
      <c r="X52" s="49">
        <f t="shared" si="197"/>
        <v>24.274175337349575</v>
      </c>
      <c r="Y52" s="49">
        <f t="shared" si="197"/>
        <v>25.052951737350369</v>
      </c>
      <c r="Z52" s="49">
        <f t="shared" si="197"/>
        <v>25.856860719247003</v>
      </c>
      <c r="AA52" s="49">
        <f t="shared" si="197"/>
        <v>26.6867181856427</v>
      </c>
      <c r="AB52" s="49">
        <f t="shared" si="197"/>
        <v>27.543366683598904</v>
      </c>
      <c r="AC52" s="49">
        <f t="shared" si="197"/>
        <v>28.427676279827338</v>
      </c>
      <c r="AD52" s="49">
        <f t="shared" si="197"/>
        <v>248.02663777416765</v>
      </c>
      <c r="AE52" s="49">
        <f t="shared" si="197"/>
        <v>33.724135539472925</v>
      </c>
      <c r="AF52" s="49">
        <f t="shared" si="197"/>
        <v>34.701171990468957</v>
      </c>
      <c r="AG52" s="49">
        <f t="shared" si="197"/>
        <v>35.707042218977698</v>
      </c>
      <c r="AH52" s="49">
        <f t="shared" si="197"/>
        <v>36.742612951026786</v>
      </c>
      <c r="AI52" s="49">
        <f t="shared" si="197"/>
        <v>37.808777434838348</v>
      </c>
      <c r="AJ52" s="49">
        <f t="shared" si="197"/>
        <v>38.906456266221014</v>
      </c>
      <c r="AK52" s="49">
        <f t="shared" si="197"/>
        <v>40.036598240051973</v>
      </c>
      <c r="AL52" s="49">
        <f t="shared" si="197"/>
        <v>41.20018122868526</v>
      </c>
      <c r="AM52" s="49">
        <f t="shared" si="197"/>
        <v>42.398213088150101</v>
      </c>
      <c r="AN52" s="49">
        <f t="shared" si="197"/>
        <v>43.63173259303052</v>
      </c>
      <c r="AO52" s="49">
        <f t="shared" si="197"/>
        <v>44.901810400947106</v>
      </c>
      <c r="AP52" s="49">
        <f t="shared" si="197"/>
        <v>246.91268281101532</v>
      </c>
      <c r="AQ52" s="49">
        <f t="shared" si="197"/>
        <v>51.104597829281857</v>
      </c>
      <c r="AR52" s="49">
        <f t="shared" si="197"/>
        <v>52.504895460272337</v>
      </c>
      <c r="AS52" s="49">
        <f t="shared" si="197"/>
        <v>53.944238137511405</v>
      </c>
      <c r="AT52" s="49">
        <f t="shared" si="197"/>
        <v>55.423735614691573</v>
      </c>
      <c r="AU52" s="49">
        <f t="shared" si="197"/>
        <v>56.944529835651743</v>
      </c>
      <c r="AV52" s="49">
        <f t="shared" si="197"/>
        <v>58.507795887831762</v>
      </c>
      <c r="AW52" s="49">
        <f t="shared" si="197"/>
        <v>60.114742984560245</v>
      </c>
      <c r="AX52" s="49">
        <f t="shared" si="197"/>
        <v>61.766615477065159</v>
      </c>
      <c r="AY52" s="49">
        <f t="shared" si="197"/>
        <v>63.46469389712469</v>
      </c>
      <c r="AZ52" s="49">
        <f t="shared" si="197"/>
        <v>65.210296031304622</v>
      </c>
      <c r="BA52" s="49">
        <f t="shared" si="197"/>
        <v>67.004778027758434</v>
      </c>
      <c r="BB52" s="49">
        <f t="shared" si="197"/>
        <v>253.22403690175324</v>
      </c>
      <c r="BC52" s="49">
        <f t="shared" si="197"/>
        <v>74.540131544656987</v>
      </c>
      <c r="BD52" s="49">
        <f t="shared" si="197"/>
        <v>76.516012172970136</v>
      </c>
      <c r="BE52" s="49">
        <f t="shared" si="197"/>
        <v>78.544988263605148</v>
      </c>
      <c r="BF52" s="49">
        <f t="shared" si="197"/>
        <v>80.628509605943293</v>
      </c>
      <c r="BG52" s="49">
        <f t="shared" si="197"/>
        <v>82.76806630691496</v>
      </c>
      <c r="BH52" s="49">
        <f t="shared" si="197"/>
        <v>84.965189935148317</v>
      </c>
      <c r="BI52" s="49">
        <f t="shared" si="197"/>
        <v>87.22145469829897</v>
      </c>
      <c r="BJ52" s="49">
        <f t="shared" si="197"/>
        <v>89.538478654544505</v>
      </c>
      <c r="BK52" s="49">
        <f t="shared" si="197"/>
        <v>91.917924959257846</v>
      </c>
      <c r="BL52" s="49">
        <f t="shared" si="197"/>
        <v>94.36150314790396</v>
      </c>
      <c r="BM52" s="49">
        <f t="shared" si="197"/>
        <v>96.870970456236378</v>
      </c>
    </row>
    <row r="53" spans="1:70" ht="15" customHeight="1" x14ac:dyDescent="0.45">
      <c r="A53" s="82"/>
    </row>
    <row r="54" spans="1:70" ht="15" customHeight="1" x14ac:dyDescent="0.45">
      <c r="A54" s="82"/>
      <c r="B54" t="s">
        <v>304</v>
      </c>
      <c r="E54" s="54">
        <v>12</v>
      </c>
    </row>
    <row r="55" spans="1:70" ht="15" customHeight="1" x14ac:dyDescent="0.45">
      <c r="A55" s="82"/>
    </row>
    <row r="56" spans="1:70" ht="15" customHeight="1" x14ac:dyDescent="0.45">
      <c r="A56" s="82"/>
      <c r="B56" t="s">
        <v>339</v>
      </c>
      <c r="C56" t="s">
        <v>112</v>
      </c>
      <c r="F56" t="s">
        <v>132</v>
      </c>
      <c r="G56" t="s">
        <v>133</v>
      </c>
      <c r="H56" t="s">
        <v>134</v>
      </c>
      <c r="I56" t="s">
        <v>135</v>
      </c>
      <c r="J56" t="s">
        <v>136</v>
      </c>
      <c r="K56" t="s">
        <v>137</v>
      </c>
      <c r="L56" t="s">
        <v>138</v>
      </c>
      <c r="M56" t="s">
        <v>139</v>
      </c>
      <c r="N56" t="s">
        <v>140</v>
      </c>
      <c r="O56" t="s">
        <v>141</v>
      </c>
      <c r="P56" t="s">
        <v>142</v>
      </c>
      <c r="Q56" s="43" t="s">
        <v>143</v>
      </c>
      <c r="R56" t="s">
        <v>132</v>
      </c>
      <c r="S56" t="s">
        <v>133</v>
      </c>
      <c r="T56" t="s">
        <v>134</v>
      </c>
      <c r="U56" t="s">
        <v>135</v>
      </c>
      <c r="V56" t="s">
        <v>136</v>
      </c>
      <c r="W56" t="s">
        <v>137</v>
      </c>
      <c r="X56" t="s">
        <v>138</v>
      </c>
      <c r="Y56" t="s">
        <v>139</v>
      </c>
      <c r="Z56" t="s">
        <v>140</v>
      </c>
      <c r="AA56" t="s">
        <v>141</v>
      </c>
      <c r="AB56" t="s">
        <v>142</v>
      </c>
      <c r="AC56" t="s">
        <v>143</v>
      </c>
      <c r="AD56" t="s">
        <v>132</v>
      </c>
      <c r="AE56" t="s">
        <v>133</v>
      </c>
      <c r="AF56" t="s">
        <v>134</v>
      </c>
      <c r="AG56" t="s">
        <v>135</v>
      </c>
      <c r="AH56" t="s">
        <v>136</v>
      </c>
      <c r="AI56" t="s">
        <v>137</v>
      </c>
      <c r="AJ56" t="s">
        <v>138</v>
      </c>
      <c r="AK56" t="s">
        <v>139</v>
      </c>
      <c r="AL56" t="s">
        <v>140</v>
      </c>
      <c r="AM56" t="s">
        <v>141</v>
      </c>
      <c r="AN56" t="s">
        <v>142</v>
      </c>
      <c r="AO56" t="s">
        <v>143</v>
      </c>
      <c r="AP56" t="s">
        <v>132</v>
      </c>
      <c r="AQ56" t="s">
        <v>133</v>
      </c>
      <c r="AR56" t="s">
        <v>134</v>
      </c>
      <c r="AS56" t="s">
        <v>135</v>
      </c>
      <c r="AT56" t="s">
        <v>136</v>
      </c>
      <c r="AU56" t="s">
        <v>137</v>
      </c>
      <c r="AV56" t="s">
        <v>138</v>
      </c>
      <c r="AW56" t="s">
        <v>139</v>
      </c>
      <c r="AX56" t="s">
        <v>140</v>
      </c>
      <c r="AY56" t="s">
        <v>141</v>
      </c>
      <c r="AZ56" t="s">
        <v>142</v>
      </c>
      <c r="BA56" t="s">
        <v>143</v>
      </c>
      <c r="BB56" t="s">
        <v>132</v>
      </c>
      <c r="BC56" t="s">
        <v>133</v>
      </c>
      <c r="BD56" t="s">
        <v>134</v>
      </c>
      <c r="BE56" t="s">
        <v>135</v>
      </c>
      <c r="BF56" t="s">
        <v>136</v>
      </c>
      <c r="BG56" t="s">
        <v>137</v>
      </c>
      <c r="BH56" t="s">
        <v>138</v>
      </c>
      <c r="BI56" t="s">
        <v>139</v>
      </c>
      <c r="BJ56" t="s">
        <v>140</v>
      </c>
      <c r="BK56" t="s">
        <v>141</v>
      </c>
      <c r="BL56" t="s">
        <v>142</v>
      </c>
      <c r="BM56" t="s">
        <v>143</v>
      </c>
    </row>
    <row r="57" spans="1:70" ht="15" customHeight="1" x14ac:dyDescent="0.45">
      <c r="A57" s="82"/>
      <c r="B57" s="84" t="s">
        <v>132</v>
      </c>
      <c r="C57">
        <v>1</v>
      </c>
      <c r="F57" s="49">
        <f ca="1">IF(F$56=$B57,OFFSET(F$46,$C57,0)/12,E57)</f>
        <v>22.126587301587307</v>
      </c>
      <c r="G57" s="49">
        <f t="shared" ref="G57:BM61" ca="1" si="198">IF(G$56=$B57,OFFSET(G$46,$C57,0)/12,F57)</f>
        <v>22.126587301587307</v>
      </c>
      <c r="H57" s="49">
        <f t="shared" ca="1" si="198"/>
        <v>22.126587301587307</v>
      </c>
      <c r="I57" s="49">
        <f t="shared" ca="1" si="198"/>
        <v>22.126587301587307</v>
      </c>
      <c r="J57" s="49">
        <f t="shared" ca="1" si="198"/>
        <v>22.126587301587307</v>
      </c>
      <c r="K57" s="49">
        <f t="shared" ca="1" si="198"/>
        <v>22.126587301587307</v>
      </c>
      <c r="L57" s="49">
        <f t="shared" ca="1" si="198"/>
        <v>22.126587301587307</v>
      </c>
      <c r="M57" s="49">
        <f t="shared" ca="1" si="198"/>
        <v>22.126587301587307</v>
      </c>
      <c r="N57" s="49">
        <f t="shared" ca="1" si="198"/>
        <v>22.126587301587307</v>
      </c>
      <c r="O57" s="49">
        <f t="shared" ca="1" si="198"/>
        <v>22.126587301587307</v>
      </c>
      <c r="P57" s="49">
        <f t="shared" ca="1" si="198"/>
        <v>22.126587301587307</v>
      </c>
      <c r="Q57" s="49">
        <f t="shared" ca="1" si="198"/>
        <v>22.126587301587307</v>
      </c>
      <c r="R57" s="49">
        <f t="shared" ca="1" si="198"/>
        <v>20.267953968253973</v>
      </c>
      <c r="S57" s="49">
        <f t="shared" ca="1" si="198"/>
        <v>20.267953968253973</v>
      </c>
      <c r="T57" s="49">
        <f t="shared" ca="1" si="198"/>
        <v>20.267953968253973</v>
      </c>
      <c r="U57" s="49">
        <f t="shared" ca="1" si="198"/>
        <v>20.267953968253973</v>
      </c>
      <c r="V57" s="49">
        <f t="shared" ca="1" si="198"/>
        <v>20.267953968253973</v>
      </c>
      <c r="W57" s="49">
        <f t="shared" ca="1" si="198"/>
        <v>20.267953968253973</v>
      </c>
      <c r="X57" s="49">
        <f t="shared" ca="1" si="198"/>
        <v>20.267953968253973</v>
      </c>
      <c r="Y57" s="49">
        <f t="shared" ca="1" si="198"/>
        <v>20.267953968253973</v>
      </c>
      <c r="Z57" s="49">
        <f t="shared" ca="1" si="198"/>
        <v>20.267953968253973</v>
      </c>
      <c r="AA57" s="49">
        <f t="shared" ca="1" si="198"/>
        <v>20.267953968253973</v>
      </c>
      <c r="AB57" s="49">
        <f t="shared" ca="1" si="198"/>
        <v>20.267953968253973</v>
      </c>
      <c r="AC57" s="49">
        <f t="shared" ca="1" si="198"/>
        <v>20.267953968253973</v>
      </c>
      <c r="AD57" s="49">
        <f t="shared" ca="1" si="198"/>
        <v>18.565445834920641</v>
      </c>
      <c r="AE57" s="49">
        <f t="shared" ca="1" si="198"/>
        <v>18.565445834920641</v>
      </c>
      <c r="AF57" s="49">
        <f t="shared" ca="1" si="198"/>
        <v>18.565445834920641</v>
      </c>
      <c r="AG57" s="49">
        <f t="shared" ca="1" si="198"/>
        <v>18.565445834920641</v>
      </c>
      <c r="AH57" s="49">
        <f t="shared" ca="1" si="198"/>
        <v>18.565445834920641</v>
      </c>
      <c r="AI57" s="49">
        <f t="shared" ca="1" si="198"/>
        <v>18.565445834920641</v>
      </c>
      <c r="AJ57" s="49">
        <f t="shared" ca="1" si="198"/>
        <v>18.565445834920641</v>
      </c>
      <c r="AK57" s="49">
        <f t="shared" ca="1" si="198"/>
        <v>18.565445834920641</v>
      </c>
      <c r="AL57" s="49">
        <f t="shared" ca="1" si="198"/>
        <v>18.565445834920641</v>
      </c>
      <c r="AM57" s="49">
        <f t="shared" ca="1" si="198"/>
        <v>18.565445834920641</v>
      </c>
      <c r="AN57" s="49">
        <f t="shared" ca="1" si="198"/>
        <v>18.565445834920641</v>
      </c>
      <c r="AO57" s="49">
        <f t="shared" ca="1" si="198"/>
        <v>18.565445834920641</v>
      </c>
      <c r="AP57" s="49">
        <f t="shared" ca="1" si="198"/>
        <v>17.005948384787306</v>
      </c>
      <c r="AQ57" s="49">
        <f t="shared" ca="1" si="198"/>
        <v>17.005948384787306</v>
      </c>
      <c r="AR57" s="49">
        <f t="shared" ca="1" si="198"/>
        <v>17.005948384787306</v>
      </c>
      <c r="AS57" s="49">
        <f t="shared" ca="1" si="198"/>
        <v>17.005948384787306</v>
      </c>
      <c r="AT57" s="49">
        <f t="shared" ca="1" si="198"/>
        <v>17.005948384787306</v>
      </c>
      <c r="AU57" s="49">
        <f t="shared" ca="1" si="198"/>
        <v>17.005948384787306</v>
      </c>
      <c r="AV57" s="49">
        <f t="shared" ca="1" si="198"/>
        <v>17.005948384787306</v>
      </c>
      <c r="AW57" s="49">
        <f t="shared" ca="1" si="198"/>
        <v>17.005948384787306</v>
      </c>
      <c r="AX57" s="49">
        <f t="shared" ca="1" si="198"/>
        <v>17.005948384787306</v>
      </c>
      <c r="AY57" s="49">
        <f t="shared" ca="1" si="198"/>
        <v>17.005948384787306</v>
      </c>
      <c r="AZ57" s="49">
        <f t="shared" ca="1" si="198"/>
        <v>17.005948384787306</v>
      </c>
      <c r="BA57" s="49">
        <f t="shared" ca="1" si="198"/>
        <v>17.005948384787306</v>
      </c>
      <c r="BB57" s="49">
        <f t="shared" ca="1" si="198"/>
        <v>15.577448720465172</v>
      </c>
      <c r="BC57" s="49">
        <f t="shared" ca="1" si="198"/>
        <v>15.577448720465172</v>
      </c>
      <c r="BD57" s="49">
        <f t="shared" ca="1" si="198"/>
        <v>15.577448720465172</v>
      </c>
      <c r="BE57" s="49">
        <f t="shared" ca="1" si="198"/>
        <v>15.577448720465172</v>
      </c>
      <c r="BF57" s="49">
        <f t="shared" ca="1" si="198"/>
        <v>15.577448720465172</v>
      </c>
      <c r="BG57" s="49">
        <f t="shared" ca="1" si="198"/>
        <v>15.577448720465172</v>
      </c>
      <c r="BH57" s="49">
        <f t="shared" ca="1" si="198"/>
        <v>15.577448720465172</v>
      </c>
      <c r="BI57" s="49">
        <f t="shared" ca="1" si="198"/>
        <v>15.577448720465172</v>
      </c>
      <c r="BJ57" s="49">
        <f t="shared" ca="1" si="198"/>
        <v>15.577448720465172</v>
      </c>
      <c r="BK57" s="49">
        <f t="shared" ca="1" si="198"/>
        <v>15.577448720465172</v>
      </c>
      <c r="BL57" s="49">
        <f t="shared" ca="1" si="198"/>
        <v>15.577448720465172</v>
      </c>
      <c r="BM57" s="49">
        <f t="shared" ca="1" si="198"/>
        <v>15.577448720465172</v>
      </c>
    </row>
    <row r="58" spans="1:70" ht="15" customHeight="1" x14ac:dyDescent="0.45">
      <c r="A58" s="82"/>
      <c r="B58" s="84" t="s">
        <v>133</v>
      </c>
      <c r="C58">
        <v>1</v>
      </c>
      <c r="G58" s="49">
        <f t="shared" ca="1" si="198"/>
        <v>0.77443055555555562</v>
      </c>
      <c r="H58" s="49">
        <f t="shared" ca="1" si="198"/>
        <v>0.77443055555555562</v>
      </c>
      <c r="I58" s="49">
        <f t="shared" ca="1" si="198"/>
        <v>0.77443055555555562</v>
      </c>
      <c r="J58" s="49">
        <f t="shared" ca="1" si="198"/>
        <v>0.77443055555555562</v>
      </c>
      <c r="K58" s="49">
        <f t="shared" ca="1" si="198"/>
        <v>0.77443055555555562</v>
      </c>
      <c r="L58" s="49">
        <f t="shared" ca="1" si="198"/>
        <v>0.77443055555555562</v>
      </c>
      <c r="M58" s="49">
        <f t="shared" ca="1" si="198"/>
        <v>0.77443055555555562</v>
      </c>
      <c r="N58" s="49">
        <f t="shared" ca="1" si="198"/>
        <v>0.77443055555555562</v>
      </c>
      <c r="O58" s="49">
        <f t="shared" ca="1" si="198"/>
        <v>0.77443055555555562</v>
      </c>
      <c r="P58" s="49">
        <f t="shared" ca="1" si="198"/>
        <v>0.77443055555555562</v>
      </c>
      <c r="Q58" s="49">
        <f t="shared" ca="1" si="198"/>
        <v>0.77443055555555562</v>
      </c>
      <c r="R58" s="49">
        <f t="shared" ca="1" si="198"/>
        <v>0.77443055555555562</v>
      </c>
      <c r="S58" s="49">
        <f t="shared" ca="1" si="198"/>
        <v>0.70937838888888904</v>
      </c>
      <c r="T58" s="49">
        <f t="shared" ca="1" si="198"/>
        <v>0.70937838888888904</v>
      </c>
      <c r="U58" s="49">
        <f t="shared" ca="1" si="198"/>
        <v>0.70937838888888904</v>
      </c>
      <c r="V58" s="49">
        <f t="shared" ca="1" si="198"/>
        <v>0.70937838888888904</v>
      </c>
      <c r="W58" s="49">
        <f t="shared" ca="1" si="198"/>
        <v>0.70937838888888904</v>
      </c>
      <c r="X58" s="49">
        <f t="shared" ca="1" si="198"/>
        <v>0.70937838888888904</v>
      </c>
      <c r="Y58" s="49">
        <f t="shared" ca="1" si="198"/>
        <v>0.70937838888888904</v>
      </c>
      <c r="Z58" s="49">
        <f t="shared" ca="1" si="198"/>
        <v>0.70937838888888904</v>
      </c>
      <c r="AA58" s="49">
        <f t="shared" ca="1" si="198"/>
        <v>0.70937838888888904</v>
      </c>
      <c r="AB58" s="49">
        <f t="shared" ca="1" si="198"/>
        <v>0.70937838888888904</v>
      </c>
      <c r="AC58" s="49">
        <f t="shared" ca="1" si="198"/>
        <v>0.70937838888888904</v>
      </c>
      <c r="AD58" s="49">
        <f t="shared" ca="1" si="198"/>
        <v>0.70937838888888904</v>
      </c>
      <c r="AE58" s="49">
        <f t="shared" ca="1" si="198"/>
        <v>0.64979060422222235</v>
      </c>
      <c r="AF58" s="49">
        <f t="shared" ca="1" si="198"/>
        <v>0.64979060422222235</v>
      </c>
      <c r="AG58" s="49">
        <f t="shared" ca="1" si="198"/>
        <v>0.64979060422222235</v>
      </c>
      <c r="AH58" s="49">
        <f t="shared" ca="1" si="198"/>
        <v>0.64979060422222235</v>
      </c>
      <c r="AI58" s="49">
        <f t="shared" ca="1" si="198"/>
        <v>0.64979060422222235</v>
      </c>
      <c r="AJ58" s="49">
        <f t="shared" ca="1" si="198"/>
        <v>0.64979060422222235</v>
      </c>
      <c r="AK58" s="49">
        <f t="shared" ca="1" si="198"/>
        <v>0.64979060422222235</v>
      </c>
      <c r="AL58" s="49">
        <f t="shared" ca="1" si="198"/>
        <v>0.64979060422222235</v>
      </c>
      <c r="AM58" s="49">
        <f t="shared" ca="1" si="198"/>
        <v>0.64979060422222235</v>
      </c>
      <c r="AN58" s="49">
        <f t="shared" ca="1" si="198"/>
        <v>0.64979060422222235</v>
      </c>
      <c r="AO58" s="49">
        <f t="shared" ca="1" si="198"/>
        <v>0.64979060422222235</v>
      </c>
      <c r="AP58" s="49">
        <f t="shared" ca="1" si="198"/>
        <v>0.64979060422222235</v>
      </c>
      <c r="AQ58" s="49">
        <f t="shared" ca="1" si="198"/>
        <v>0.59520819346755571</v>
      </c>
      <c r="AR58" s="49">
        <f t="shared" ca="1" si="198"/>
        <v>0.59520819346755571</v>
      </c>
      <c r="AS58" s="49">
        <f t="shared" ca="1" si="198"/>
        <v>0.59520819346755571</v>
      </c>
      <c r="AT58" s="49">
        <f t="shared" ca="1" si="198"/>
        <v>0.59520819346755571</v>
      </c>
      <c r="AU58" s="49">
        <f t="shared" ca="1" si="198"/>
        <v>0.59520819346755571</v>
      </c>
      <c r="AV58" s="49">
        <f t="shared" ca="1" si="198"/>
        <v>0.59520819346755571</v>
      </c>
      <c r="AW58" s="49">
        <f t="shared" ca="1" si="198"/>
        <v>0.59520819346755571</v>
      </c>
      <c r="AX58" s="49">
        <f t="shared" ca="1" si="198"/>
        <v>0.59520819346755571</v>
      </c>
      <c r="AY58" s="49">
        <f t="shared" ca="1" si="198"/>
        <v>0.59520819346755571</v>
      </c>
      <c r="AZ58" s="49">
        <f t="shared" ca="1" si="198"/>
        <v>0.59520819346755571</v>
      </c>
      <c r="BA58" s="49">
        <f t="shared" ca="1" si="198"/>
        <v>0.59520819346755571</v>
      </c>
      <c r="BB58" s="49">
        <f t="shared" ca="1" si="198"/>
        <v>0.59520819346755571</v>
      </c>
      <c r="BC58" s="49">
        <f t="shared" ca="1" si="198"/>
        <v>0.54521070521628101</v>
      </c>
      <c r="BD58" s="49">
        <f t="shared" ca="1" si="198"/>
        <v>0.54521070521628101</v>
      </c>
      <c r="BE58" s="49">
        <f t="shared" ca="1" si="198"/>
        <v>0.54521070521628101</v>
      </c>
      <c r="BF58" s="49">
        <f t="shared" ca="1" si="198"/>
        <v>0.54521070521628101</v>
      </c>
      <c r="BG58" s="49">
        <f t="shared" ca="1" si="198"/>
        <v>0.54521070521628101</v>
      </c>
      <c r="BH58" s="49">
        <f t="shared" ca="1" si="198"/>
        <v>0.54521070521628101</v>
      </c>
      <c r="BI58" s="49">
        <f t="shared" ca="1" si="198"/>
        <v>0.54521070521628101</v>
      </c>
      <c r="BJ58" s="49">
        <f t="shared" ca="1" si="198"/>
        <v>0.54521070521628101</v>
      </c>
      <c r="BK58" s="49">
        <f t="shared" ca="1" si="198"/>
        <v>0.54521070521628101</v>
      </c>
      <c r="BL58" s="49">
        <f t="shared" ca="1" si="198"/>
        <v>0.54521070521628101</v>
      </c>
      <c r="BM58" s="49">
        <f t="shared" ca="1" si="198"/>
        <v>0.54521070521628101</v>
      </c>
    </row>
    <row r="59" spans="1:70" ht="15" customHeight="1" x14ac:dyDescent="0.45">
      <c r="A59" s="82"/>
      <c r="B59" s="84" t="s">
        <v>134</v>
      </c>
      <c r="C59">
        <v>1</v>
      </c>
      <c r="H59" s="49">
        <f t="shared" ca="1" si="198"/>
        <v>0.80153562500000008</v>
      </c>
      <c r="I59" s="49">
        <f t="shared" ca="1" si="198"/>
        <v>0.80153562500000008</v>
      </c>
      <c r="J59" s="49">
        <f t="shared" ca="1" si="198"/>
        <v>0.80153562500000008</v>
      </c>
      <c r="K59" s="49">
        <f t="shared" ca="1" si="198"/>
        <v>0.80153562500000008</v>
      </c>
      <c r="L59" s="49">
        <f t="shared" ca="1" si="198"/>
        <v>0.80153562500000008</v>
      </c>
      <c r="M59" s="49">
        <f t="shared" ca="1" si="198"/>
        <v>0.80153562500000008</v>
      </c>
      <c r="N59" s="49">
        <f t="shared" ca="1" si="198"/>
        <v>0.80153562500000008</v>
      </c>
      <c r="O59" s="49">
        <f t="shared" ca="1" si="198"/>
        <v>0.80153562500000008</v>
      </c>
      <c r="P59" s="49">
        <f t="shared" ca="1" si="198"/>
        <v>0.80153562500000008</v>
      </c>
      <c r="Q59" s="49">
        <f t="shared" ca="1" si="198"/>
        <v>0.80153562500000008</v>
      </c>
      <c r="R59" s="49">
        <f t="shared" ca="1" si="198"/>
        <v>0.80153562500000008</v>
      </c>
      <c r="S59" s="49">
        <f t="shared" ca="1" si="198"/>
        <v>0.80153562500000008</v>
      </c>
      <c r="T59" s="49">
        <f t="shared" ca="1" si="198"/>
        <v>0.73420663250000018</v>
      </c>
      <c r="U59" s="49">
        <f t="shared" ca="1" si="198"/>
        <v>0.73420663250000018</v>
      </c>
      <c r="V59" s="49">
        <f t="shared" ca="1" si="198"/>
        <v>0.73420663250000018</v>
      </c>
      <c r="W59" s="49">
        <f t="shared" ca="1" si="198"/>
        <v>0.73420663250000018</v>
      </c>
      <c r="X59" s="49">
        <f t="shared" ca="1" si="198"/>
        <v>0.73420663250000018</v>
      </c>
      <c r="Y59" s="49">
        <f t="shared" ca="1" si="198"/>
        <v>0.73420663250000018</v>
      </c>
      <c r="Z59" s="49">
        <f t="shared" ca="1" si="198"/>
        <v>0.73420663250000018</v>
      </c>
      <c r="AA59" s="49">
        <f t="shared" ca="1" si="198"/>
        <v>0.73420663250000018</v>
      </c>
      <c r="AB59" s="49">
        <f t="shared" ca="1" si="198"/>
        <v>0.73420663250000018</v>
      </c>
      <c r="AC59" s="49">
        <f t="shared" ca="1" si="198"/>
        <v>0.73420663250000018</v>
      </c>
      <c r="AD59" s="49">
        <f t="shared" ca="1" si="198"/>
        <v>0.73420663250000018</v>
      </c>
      <c r="AE59" s="49">
        <f t="shared" ca="1" si="198"/>
        <v>0.73420663250000018</v>
      </c>
      <c r="AF59" s="49">
        <f t="shared" ca="1" si="198"/>
        <v>0.67253327537000018</v>
      </c>
      <c r="AG59" s="49">
        <f t="shared" ca="1" si="198"/>
        <v>0.67253327537000018</v>
      </c>
      <c r="AH59" s="49">
        <f t="shared" ca="1" si="198"/>
        <v>0.67253327537000018</v>
      </c>
      <c r="AI59" s="49">
        <f t="shared" ca="1" si="198"/>
        <v>0.67253327537000018</v>
      </c>
      <c r="AJ59" s="49">
        <f t="shared" ca="1" si="198"/>
        <v>0.67253327537000018</v>
      </c>
      <c r="AK59" s="49">
        <f t="shared" ca="1" si="198"/>
        <v>0.67253327537000018</v>
      </c>
      <c r="AL59" s="49">
        <f t="shared" ca="1" si="198"/>
        <v>0.67253327537000018</v>
      </c>
      <c r="AM59" s="49">
        <f t="shared" ca="1" si="198"/>
        <v>0.67253327537000018</v>
      </c>
      <c r="AN59" s="49">
        <f t="shared" ca="1" si="198"/>
        <v>0.67253327537000018</v>
      </c>
      <c r="AO59" s="49">
        <f t="shared" ca="1" si="198"/>
        <v>0.67253327537000018</v>
      </c>
      <c r="AP59" s="49">
        <f t="shared" ca="1" si="198"/>
        <v>0.67253327537000018</v>
      </c>
      <c r="AQ59" s="49">
        <f t="shared" ca="1" si="198"/>
        <v>0.67253327537000018</v>
      </c>
      <c r="AR59" s="49">
        <f t="shared" ca="1" si="198"/>
        <v>0.61604048023892022</v>
      </c>
      <c r="AS59" s="49">
        <f t="shared" ca="1" si="198"/>
        <v>0.61604048023892022</v>
      </c>
      <c r="AT59" s="49">
        <f t="shared" ca="1" si="198"/>
        <v>0.61604048023892022</v>
      </c>
      <c r="AU59" s="49">
        <f t="shared" ca="1" si="198"/>
        <v>0.61604048023892022</v>
      </c>
      <c r="AV59" s="49">
        <f t="shared" ca="1" si="198"/>
        <v>0.61604048023892022</v>
      </c>
      <c r="AW59" s="49">
        <f t="shared" ca="1" si="198"/>
        <v>0.61604048023892022</v>
      </c>
      <c r="AX59" s="49">
        <f t="shared" ca="1" si="198"/>
        <v>0.61604048023892022</v>
      </c>
      <c r="AY59" s="49">
        <f t="shared" ca="1" si="198"/>
        <v>0.61604048023892022</v>
      </c>
      <c r="AZ59" s="49">
        <f t="shared" ca="1" si="198"/>
        <v>0.61604048023892022</v>
      </c>
      <c r="BA59" s="49">
        <f t="shared" ca="1" si="198"/>
        <v>0.61604048023892022</v>
      </c>
      <c r="BB59" s="49">
        <f t="shared" ca="1" si="198"/>
        <v>0.61604048023892022</v>
      </c>
      <c r="BC59" s="49">
        <f t="shared" ca="1" si="198"/>
        <v>0.61604048023892022</v>
      </c>
      <c r="BD59" s="49">
        <f t="shared" ca="1" si="198"/>
        <v>0.56429307989885091</v>
      </c>
      <c r="BE59" s="49">
        <f t="shared" ca="1" si="198"/>
        <v>0.56429307989885091</v>
      </c>
      <c r="BF59" s="49">
        <f t="shared" ca="1" si="198"/>
        <v>0.56429307989885091</v>
      </c>
      <c r="BG59" s="49">
        <f t="shared" ca="1" si="198"/>
        <v>0.56429307989885091</v>
      </c>
      <c r="BH59" s="49">
        <f t="shared" ca="1" si="198"/>
        <v>0.56429307989885091</v>
      </c>
      <c r="BI59" s="49">
        <f t="shared" ca="1" si="198"/>
        <v>0.56429307989885091</v>
      </c>
      <c r="BJ59" s="49">
        <f t="shared" ca="1" si="198"/>
        <v>0.56429307989885091</v>
      </c>
      <c r="BK59" s="49">
        <f t="shared" ca="1" si="198"/>
        <v>0.56429307989885091</v>
      </c>
      <c r="BL59" s="49">
        <f t="shared" ca="1" si="198"/>
        <v>0.56429307989885091</v>
      </c>
      <c r="BM59" s="49">
        <f t="shared" ca="1" si="198"/>
        <v>0.56429307989885091</v>
      </c>
    </row>
    <row r="60" spans="1:70" ht="15" customHeight="1" x14ac:dyDescent="0.45">
      <c r="A60" s="82"/>
      <c r="B60" s="84" t="s">
        <v>135</v>
      </c>
      <c r="C60">
        <v>1</v>
      </c>
      <c r="I60" s="49">
        <f t="shared" ca="1" si="198"/>
        <v>0.82958937187500015</v>
      </c>
      <c r="J60" s="49">
        <f t="shared" ca="1" si="198"/>
        <v>0.82958937187500015</v>
      </c>
      <c r="K60" s="49">
        <f t="shared" ca="1" si="198"/>
        <v>0.82958937187500015</v>
      </c>
      <c r="L60" s="49">
        <f t="shared" ca="1" si="198"/>
        <v>0.82958937187500015</v>
      </c>
      <c r="M60" s="49">
        <f t="shared" ca="1" si="198"/>
        <v>0.82958937187500015</v>
      </c>
      <c r="N60" s="49">
        <f t="shared" ca="1" si="198"/>
        <v>0.82958937187500015</v>
      </c>
      <c r="O60" s="49">
        <f t="shared" ca="1" si="198"/>
        <v>0.82958937187500015</v>
      </c>
      <c r="P60" s="49">
        <f t="shared" ca="1" si="198"/>
        <v>0.82958937187500015</v>
      </c>
      <c r="Q60" s="49">
        <f t="shared" ca="1" si="198"/>
        <v>0.82958937187500015</v>
      </c>
      <c r="R60" s="49">
        <f t="shared" ca="1" si="198"/>
        <v>0.82958937187500015</v>
      </c>
      <c r="S60" s="49">
        <f t="shared" ca="1" si="198"/>
        <v>0.82958937187500015</v>
      </c>
      <c r="T60" s="49">
        <f t="shared" ca="1" si="198"/>
        <v>0.82958937187500015</v>
      </c>
      <c r="U60" s="49">
        <f t="shared" ca="1" si="198"/>
        <v>0.75990386463750026</v>
      </c>
      <c r="V60" s="49">
        <f t="shared" ca="1" si="198"/>
        <v>0.75990386463750026</v>
      </c>
      <c r="W60" s="49">
        <f t="shared" ca="1" si="198"/>
        <v>0.75990386463750026</v>
      </c>
      <c r="X60" s="49">
        <f t="shared" ca="1" si="198"/>
        <v>0.75990386463750026</v>
      </c>
      <c r="Y60" s="49">
        <f t="shared" ca="1" si="198"/>
        <v>0.75990386463750026</v>
      </c>
      <c r="Z60" s="49">
        <f t="shared" ca="1" si="198"/>
        <v>0.75990386463750026</v>
      </c>
      <c r="AA60" s="49">
        <f t="shared" ca="1" si="198"/>
        <v>0.75990386463750026</v>
      </c>
      <c r="AB60" s="49">
        <f t="shared" ca="1" si="198"/>
        <v>0.75990386463750026</v>
      </c>
      <c r="AC60" s="49">
        <f t="shared" ca="1" si="198"/>
        <v>0.75990386463750026</v>
      </c>
      <c r="AD60" s="49">
        <f t="shared" ca="1" si="198"/>
        <v>0.75990386463750026</v>
      </c>
      <c r="AE60" s="49">
        <f t="shared" ca="1" si="198"/>
        <v>0.75990386463750026</v>
      </c>
      <c r="AF60" s="49">
        <f t="shared" ca="1" si="198"/>
        <v>0.75990386463750026</v>
      </c>
      <c r="AG60" s="49">
        <f t="shared" ca="1" si="198"/>
        <v>0.69607194000795036</v>
      </c>
      <c r="AH60" s="49">
        <f t="shared" ca="1" si="198"/>
        <v>0.69607194000795036</v>
      </c>
      <c r="AI60" s="49">
        <f t="shared" ca="1" si="198"/>
        <v>0.69607194000795036</v>
      </c>
      <c r="AJ60" s="49">
        <f t="shared" ca="1" si="198"/>
        <v>0.69607194000795036</v>
      </c>
      <c r="AK60" s="49">
        <f t="shared" ca="1" si="198"/>
        <v>0.69607194000795036</v>
      </c>
      <c r="AL60" s="49">
        <f t="shared" ca="1" si="198"/>
        <v>0.69607194000795036</v>
      </c>
      <c r="AM60" s="49">
        <f t="shared" ca="1" si="198"/>
        <v>0.69607194000795036</v>
      </c>
      <c r="AN60" s="49">
        <f t="shared" ca="1" si="198"/>
        <v>0.69607194000795036</v>
      </c>
      <c r="AO60" s="49">
        <f t="shared" ca="1" si="198"/>
        <v>0.69607194000795036</v>
      </c>
      <c r="AP60" s="49">
        <f t="shared" ca="1" si="198"/>
        <v>0.69607194000795036</v>
      </c>
      <c r="AQ60" s="49">
        <f t="shared" ca="1" si="198"/>
        <v>0.69607194000795036</v>
      </c>
      <c r="AR60" s="49">
        <f t="shared" ca="1" si="198"/>
        <v>0.69607194000795036</v>
      </c>
      <c r="AS60" s="49">
        <f t="shared" ca="1" si="198"/>
        <v>0.63760189704728254</v>
      </c>
      <c r="AT60" s="49">
        <f t="shared" ca="1" si="198"/>
        <v>0.63760189704728254</v>
      </c>
      <c r="AU60" s="49">
        <f t="shared" ca="1" si="198"/>
        <v>0.63760189704728254</v>
      </c>
      <c r="AV60" s="49">
        <f t="shared" ca="1" si="198"/>
        <v>0.63760189704728254</v>
      </c>
      <c r="AW60" s="49">
        <f t="shared" ca="1" si="198"/>
        <v>0.63760189704728254</v>
      </c>
      <c r="AX60" s="49">
        <f t="shared" ca="1" si="198"/>
        <v>0.63760189704728254</v>
      </c>
      <c r="AY60" s="49">
        <f t="shared" ca="1" si="198"/>
        <v>0.63760189704728254</v>
      </c>
      <c r="AZ60" s="49">
        <f t="shared" ca="1" si="198"/>
        <v>0.63760189704728254</v>
      </c>
      <c r="BA60" s="49">
        <f t="shared" ca="1" si="198"/>
        <v>0.63760189704728254</v>
      </c>
      <c r="BB60" s="49">
        <f t="shared" ca="1" si="198"/>
        <v>0.63760189704728254</v>
      </c>
      <c r="BC60" s="49">
        <f t="shared" ca="1" si="198"/>
        <v>0.63760189704728254</v>
      </c>
      <c r="BD60" s="49">
        <f t="shared" ca="1" si="198"/>
        <v>0.63760189704728254</v>
      </c>
      <c r="BE60" s="49">
        <f t="shared" ca="1" si="198"/>
        <v>0.5840433376953108</v>
      </c>
      <c r="BF60" s="49">
        <f t="shared" ca="1" si="198"/>
        <v>0.5840433376953108</v>
      </c>
      <c r="BG60" s="49">
        <f t="shared" ca="1" si="198"/>
        <v>0.5840433376953108</v>
      </c>
      <c r="BH60" s="49">
        <f t="shared" ca="1" si="198"/>
        <v>0.5840433376953108</v>
      </c>
      <c r="BI60" s="49">
        <f t="shared" ca="1" si="198"/>
        <v>0.5840433376953108</v>
      </c>
      <c r="BJ60" s="49">
        <f t="shared" ca="1" si="198"/>
        <v>0.5840433376953108</v>
      </c>
      <c r="BK60" s="49">
        <f t="shared" ca="1" si="198"/>
        <v>0.5840433376953108</v>
      </c>
      <c r="BL60" s="49">
        <f t="shared" ca="1" si="198"/>
        <v>0.5840433376953108</v>
      </c>
      <c r="BM60" s="49">
        <f t="shared" ca="1" si="198"/>
        <v>0.5840433376953108</v>
      </c>
      <c r="BN60" s="49"/>
    </row>
    <row r="61" spans="1:70" ht="15" customHeight="1" x14ac:dyDescent="0.45">
      <c r="A61" s="82"/>
      <c r="B61" s="84" t="s">
        <v>136</v>
      </c>
      <c r="C61">
        <v>1</v>
      </c>
      <c r="J61" s="49">
        <f t="shared" ca="1" si="198"/>
        <v>0.85862499989062524</v>
      </c>
      <c r="K61" s="49">
        <f t="shared" ca="1" si="198"/>
        <v>0.85862499989062524</v>
      </c>
      <c r="L61" s="49">
        <f t="shared" ca="1" si="198"/>
        <v>0.85862499989062524</v>
      </c>
      <c r="M61" s="49">
        <f t="shared" ca="1" si="198"/>
        <v>0.85862499989062524</v>
      </c>
      <c r="N61" s="49">
        <f t="shared" ca="1" si="198"/>
        <v>0.85862499989062524</v>
      </c>
      <c r="O61" s="49">
        <f t="shared" ca="1" si="198"/>
        <v>0.85862499989062524</v>
      </c>
      <c r="P61" s="49">
        <f t="shared" ca="1" si="198"/>
        <v>0.85862499989062524</v>
      </c>
      <c r="Q61" s="49">
        <f t="shared" ca="1" si="198"/>
        <v>0.85862499989062524</v>
      </c>
      <c r="R61" s="49">
        <f t="shared" ca="1" si="198"/>
        <v>0.85862499989062524</v>
      </c>
      <c r="S61" s="49">
        <f t="shared" ca="1" si="198"/>
        <v>0.85862499989062524</v>
      </c>
      <c r="T61" s="49">
        <f t="shared" ca="1" si="198"/>
        <v>0.85862499989062524</v>
      </c>
      <c r="U61" s="49">
        <f t="shared" ca="1" si="198"/>
        <v>0.85862499989062524</v>
      </c>
      <c r="V61" s="49">
        <f t="shared" ca="1" si="198"/>
        <v>0.78650049989981274</v>
      </c>
      <c r="W61" s="49">
        <f t="shared" ca="1" si="198"/>
        <v>0.78650049989981274</v>
      </c>
      <c r="X61" s="49">
        <f t="shared" ca="1" si="198"/>
        <v>0.78650049989981274</v>
      </c>
      <c r="Y61" s="49">
        <f t="shared" ca="1" si="198"/>
        <v>0.78650049989981274</v>
      </c>
      <c r="Z61" s="49">
        <f t="shared" ca="1" si="198"/>
        <v>0.78650049989981274</v>
      </c>
      <c r="AA61" s="49">
        <f t="shared" ca="1" si="198"/>
        <v>0.78650049989981274</v>
      </c>
      <c r="AB61" s="49">
        <f t="shared" ca="1" si="198"/>
        <v>0.78650049989981274</v>
      </c>
      <c r="AC61" s="49">
        <f t="shared" ca="1" si="198"/>
        <v>0.78650049989981274</v>
      </c>
      <c r="AD61" s="49">
        <f t="shared" ca="1" si="198"/>
        <v>0.78650049989981274</v>
      </c>
      <c r="AE61" s="49">
        <f t="shared" ca="1" si="198"/>
        <v>0.78650049989981274</v>
      </c>
      <c r="AF61" s="49">
        <f t="shared" ref="AF61:BM61" ca="1" si="199">IF(AF$56=$B61,OFFSET(AF$46,$C61,0)/12,AE61)</f>
        <v>0.78650049989981274</v>
      </c>
      <c r="AG61" s="49">
        <f t="shared" ca="1" si="199"/>
        <v>0.78650049989981274</v>
      </c>
      <c r="AH61" s="49">
        <f t="shared" ca="1" si="199"/>
        <v>0.72043445790822858</v>
      </c>
      <c r="AI61" s="49">
        <f t="shared" ca="1" si="199"/>
        <v>0.72043445790822858</v>
      </c>
      <c r="AJ61" s="49">
        <f t="shared" ca="1" si="199"/>
        <v>0.72043445790822858</v>
      </c>
      <c r="AK61" s="49">
        <f t="shared" ca="1" si="199"/>
        <v>0.72043445790822858</v>
      </c>
      <c r="AL61" s="49">
        <f t="shared" ca="1" si="199"/>
        <v>0.72043445790822858</v>
      </c>
      <c r="AM61" s="49">
        <f t="shared" ca="1" si="199"/>
        <v>0.72043445790822858</v>
      </c>
      <c r="AN61" s="49">
        <f t="shared" ca="1" si="199"/>
        <v>0.72043445790822858</v>
      </c>
      <c r="AO61" s="49">
        <f t="shared" ca="1" si="199"/>
        <v>0.72043445790822858</v>
      </c>
      <c r="AP61" s="49">
        <f t="shared" ca="1" si="199"/>
        <v>0.72043445790822858</v>
      </c>
      <c r="AQ61" s="49">
        <f t="shared" ca="1" si="199"/>
        <v>0.72043445790822858</v>
      </c>
      <c r="AR61" s="49">
        <f t="shared" ca="1" si="199"/>
        <v>0.72043445790822858</v>
      </c>
      <c r="AS61" s="49">
        <f t="shared" ca="1" si="199"/>
        <v>0.72043445790822858</v>
      </c>
      <c r="AT61" s="49">
        <f t="shared" ca="1" si="199"/>
        <v>0.65991796344393738</v>
      </c>
      <c r="AU61" s="49">
        <f t="shared" ca="1" si="199"/>
        <v>0.65991796344393738</v>
      </c>
      <c r="AV61" s="49">
        <f t="shared" ca="1" si="199"/>
        <v>0.65991796344393738</v>
      </c>
      <c r="AW61" s="49">
        <f t="shared" ca="1" si="199"/>
        <v>0.65991796344393738</v>
      </c>
      <c r="AX61" s="49">
        <f t="shared" ca="1" si="199"/>
        <v>0.65991796344393738</v>
      </c>
      <c r="AY61" s="49">
        <f t="shared" ca="1" si="199"/>
        <v>0.65991796344393738</v>
      </c>
      <c r="AZ61" s="49">
        <f t="shared" ca="1" si="199"/>
        <v>0.65991796344393738</v>
      </c>
      <c r="BA61" s="49">
        <f t="shared" ca="1" si="199"/>
        <v>0.65991796344393738</v>
      </c>
      <c r="BB61" s="49">
        <f t="shared" ca="1" si="199"/>
        <v>0.65991796344393738</v>
      </c>
      <c r="BC61" s="49">
        <f t="shared" ca="1" si="199"/>
        <v>0.65991796344393738</v>
      </c>
      <c r="BD61" s="49">
        <f t="shared" ca="1" si="199"/>
        <v>0.65991796344393738</v>
      </c>
      <c r="BE61" s="49">
        <f t="shared" ca="1" si="199"/>
        <v>0.65991796344393738</v>
      </c>
      <c r="BF61" s="49">
        <f t="shared" ca="1" si="199"/>
        <v>0.60448485451464673</v>
      </c>
      <c r="BG61" s="49">
        <f t="shared" ca="1" si="199"/>
        <v>0.60448485451464673</v>
      </c>
      <c r="BH61" s="49">
        <f t="shared" ca="1" si="199"/>
        <v>0.60448485451464673</v>
      </c>
      <c r="BI61" s="49">
        <f t="shared" ca="1" si="199"/>
        <v>0.60448485451464673</v>
      </c>
      <c r="BJ61" s="49">
        <f t="shared" ca="1" si="199"/>
        <v>0.60448485451464673</v>
      </c>
      <c r="BK61" s="49">
        <f t="shared" ca="1" si="199"/>
        <v>0.60448485451464673</v>
      </c>
      <c r="BL61" s="49">
        <f t="shared" ca="1" si="199"/>
        <v>0.60448485451464673</v>
      </c>
      <c r="BM61" s="49">
        <f t="shared" ca="1" si="199"/>
        <v>0.60448485451464673</v>
      </c>
      <c r="BN61" s="49"/>
      <c r="BO61" s="49"/>
    </row>
    <row r="62" spans="1:70" ht="15" customHeight="1" x14ac:dyDescent="0.45">
      <c r="A62" s="82"/>
      <c r="B62" s="84" t="s">
        <v>137</v>
      </c>
      <c r="C62">
        <v>1</v>
      </c>
      <c r="K62" s="49">
        <f t="shared" ref="K62:BM66" ca="1" si="200">IF(K$56=$B62,OFFSET(K$46,$C62,0)/12,J62)</f>
        <v>0.88867687488679703</v>
      </c>
      <c r="L62" s="49">
        <f t="shared" ca="1" si="200"/>
        <v>0.88867687488679703</v>
      </c>
      <c r="M62" s="49">
        <f t="shared" ca="1" si="200"/>
        <v>0.88867687488679703</v>
      </c>
      <c r="N62" s="49">
        <f t="shared" ca="1" si="200"/>
        <v>0.88867687488679703</v>
      </c>
      <c r="O62" s="49">
        <f t="shared" ca="1" si="200"/>
        <v>0.88867687488679703</v>
      </c>
      <c r="P62" s="49">
        <f t="shared" ca="1" si="200"/>
        <v>0.88867687488679703</v>
      </c>
      <c r="Q62" s="49">
        <f t="shared" ca="1" si="200"/>
        <v>0.88867687488679703</v>
      </c>
      <c r="R62" s="49">
        <f t="shared" ca="1" si="200"/>
        <v>0.88867687488679703</v>
      </c>
      <c r="S62" s="49">
        <f t="shared" ca="1" si="200"/>
        <v>0.88867687488679703</v>
      </c>
      <c r="T62" s="49">
        <f t="shared" ca="1" si="200"/>
        <v>0.88867687488679703</v>
      </c>
      <c r="U62" s="49">
        <f t="shared" ca="1" si="200"/>
        <v>0.88867687488679703</v>
      </c>
      <c r="V62" s="49">
        <f t="shared" ca="1" si="200"/>
        <v>0.88867687488679703</v>
      </c>
      <c r="W62" s="49">
        <f t="shared" ca="1" si="200"/>
        <v>0.81402801739630615</v>
      </c>
      <c r="X62" s="49">
        <f t="shared" ca="1" si="200"/>
        <v>0.81402801739630615</v>
      </c>
      <c r="Y62" s="49">
        <f t="shared" ca="1" si="200"/>
        <v>0.81402801739630615</v>
      </c>
      <c r="Z62" s="49">
        <f t="shared" ca="1" si="200"/>
        <v>0.81402801739630615</v>
      </c>
      <c r="AA62" s="49">
        <f t="shared" ca="1" si="200"/>
        <v>0.81402801739630615</v>
      </c>
      <c r="AB62" s="49">
        <f t="shared" ca="1" si="200"/>
        <v>0.81402801739630615</v>
      </c>
      <c r="AC62" s="49">
        <f t="shared" ca="1" si="200"/>
        <v>0.81402801739630615</v>
      </c>
      <c r="AD62" s="49">
        <f t="shared" ca="1" si="200"/>
        <v>0.81402801739630615</v>
      </c>
      <c r="AE62" s="49">
        <f t="shared" ca="1" si="200"/>
        <v>0.81402801739630615</v>
      </c>
      <c r="AF62" s="49">
        <f t="shared" ca="1" si="200"/>
        <v>0.81402801739630615</v>
      </c>
      <c r="AG62" s="49">
        <f t="shared" ca="1" si="200"/>
        <v>0.81402801739630615</v>
      </c>
      <c r="AH62" s="49">
        <f t="shared" ca="1" si="200"/>
        <v>0.81402801739630615</v>
      </c>
      <c r="AI62" s="49">
        <f t="shared" ca="1" si="200"/>
        <v>0.74564966393501653</v>
      </c>
      <c r="AJ62" s="49">
        <f t="shared" ca="1" si="200"/>
        <v>0.74564966393501653</v>
      </c>
      <c r="AK62" s="49">
        <f t="shared" ca="1" si="200"/>
        <v>0.74564966393501653</v>
      </c>
      <c r="AL62" s="49">
        <f t="shared" ca="1" si="200"/>
        <v>0.74564966393501653</v>
      </c>
      <c r="AM62" s="49">
        <f t="shared" ca="1" si="200"/>
        <v>0.74564966393501653</v>
      </c>
      <c r="AN62" s="49">
        <f t="shared" ca="1" si="200"/>
        <v>0.74564966393501653</v>
      </c>
      <c r="AO62" s="49">
        <f t="shared" ca="1" si="200"/>
        <v>0.74564966393501653</v>
      </c>
      <c r="AP62" s="49">
        <f t="shared" ca="1" si="200"/>
        <v>0.74564966393501653</v>
      </c>
      <c r="AQ62" s="49">
        <f t="shared" ca="1" si="200"/>
        <v>0.74564966393501653</v>
      </c>
      <c r="AR62" s="49">
        <f t="shared" ca="1" si="200"/>
        <v>0.74564966393501653</v>
      </c>
      <c r="AS62" s="49">
        <f t="shared" ca="1" si="200"/>
        <v>0.74564966393501653</v>
      </c>
      <c r="AT62" s="49">
        <f t="shared" ca="1" si="200"/>
        <v>0.74564966393501653</v>
      </c>
      <c r="AU62" s="49">
        <f t="shared" ca="1" si="200"/>
        <v>0.6830150921644752</v>
      </c>
      <c r="AV62" s="49">
        <f t="shared" ca="1" si="200"/>
        <v>0.6830150921644752</v>
      </c>
      <c r="AW62" s="49">
        <f t="shared" ca="1" si="200"/>
        <v>0.6830150921644752</v>
      </c>
      <c r="AX62" s="49">
        <f t="shared" ca="1" si="200"/>
        <v>0.6830150921644752</v>
      </c>
      <c r="AY62" s="49">
        <f t="shared" ca="1" si="200"/>
        <v>0.6830150921644752</v>
      </c>
      <c r="AZ62" s="49">
        <f t="shared" ca="1" si="200"/>
        <v>0.6830150921644752</v>
      </c>
      <c r="BA62" s="49">
        <f t="shared" ca="1" si="200"/>
        <v>0.6830150921644752</v>
      </c>
      <c r="BB62" s="49">
        <f t="shared" ca="1" si="200"/>
        <v>0.6830150921644752</v>
      </c>
      <c r="BC62" s="49">
        <f t="shared" ca="1" si="200"/>
        <v>0.6830150921644752</v>
      </c>
      <c r="BD62" s="49">
        <f t="shared" ca="1" si="200"/>
        <v>0.6830150921644752</v>
      </c>
      <c r="BE62" s="49">
        <f t="shared" ca="1" si="200"/>
        <v>0.6830150921644752</v>
      </c>
      <c r="BF62" s="49">
        <f t="shared" ca="1" si="200"/>
        <v>0.6830150921644752</v>
      </c>
      <c r="BG62" s="49">
        <f t="shared" ca="1" si="200"/>
        <v>0.62564182442265925</v>
      </c>
      <c r="BH62" s="49">
        <f t="shared" ca="1" si="200"/>
        <v>0.62564182442265925</v>
      </c>
      <c r="BI62" s="49">
        <f t="shared" ca="1" si="200"/>
        <v>0.62564182442265925</v>
      </c>
      <c r="BJ62" s="49">
        <f t="shared" ca="1" si="200"/>
        <v>0.62564182442265925</v>
      </c>
      <c r="BK62" s="49">
        <f t="shared" ca="1" si="200"/>
        <v>0.62564182442265925</v>
      </c>
      <c r="BL62" s="49">
        <f t="shared" ca="1" si="200"/>
        <v>0.62564182442265925</v>
      </c>
      <c r="BM62" s="49">
        <f t="shared" ca="1" si="200"/>
        <v>0.62564182442265925</v>
      </c>
      <c r="BN62" s="49"/>
      <c r="BO62" s="49"/>
      <c r="BP62" s="49"/>
    </row>
    <row r="63" spans="1:70" ht="15" customHeight="1" x14ac:dyDescent="0.45">
      <c r="A63" s="82"/>
      <c r="B63" s="84" t="s">
        <v>138</v>
      </c>
      <c r="C63">
        <v>1</v>
      </c>
      <c r="L63" s="49">
        <f t="shared" ca="1" si="200"/>
        <v>0.91978056550783505</v>
      </c>
      <c r="M63" s="49">
        <f t="shared" ca="1" si="200"/>
        <v>0.91978056550783505</v>
      </c>
      <c r="N63" s="49">
        <f t="shared" ca="1" si="200"/>
        <v>0.91978056550783505</v>
      </c>
      <c r="O63" s="49">
        <f t="shared" ca="1" si="200"/>
        <v>0.91978056550783505</v>
      </c>
      <c r="P63" s="49">
        <f t="shared" ca="1" si="200"/>
        <v>0.91978056550783505</v>
      </c>
      <c r="Q63" s="49">
        <f t="shared" ca="1" si="200"/>
        <v>0.91978056550783505</v>
      </c>
      <c r="R63" s="49">
        <f t="shared" ca="1" si="200"/>
        <v>0.91978056550783505</v>
      </c>
      <c r="S63" s="49">
        <f t="shared" ca="1" si="200"/>
        <v>0.91978056550783505</v>
      </c>
      <c r="T63" s="49">
        <f t="shared" ca="1" si="200"/>
        <v>0.91978056550783505</v>
      </c>
      <c r="U63" s="49">
        <f t="shared" ca="1" si="200"/>
        <v>0.91978056550783505</v>
      </c>
      <c r="V63" s="49">
        <f t="shared" ca="1" si="200"/>
        <v>0.91978056550783505</v>
      </c>
      <c r="W63" s="49">
        <f t="shared" ca="1" si="200"/>
        <v>0.91978056550783505</v>
      </c>
      <c r="X63" s="49">
        <f t="shared" ca="1" si="200"/>
        <v>0.84251899800517693</v>
      </c>
      <c r="Y63" s="49">
        <f t="shared" ca="1" si="200"/>
        <v>0.84251899800517693</v>
      </c>
      <c r="Z63" s="49">
        <f t="shared" ca="1" si="200"/>
        <v>0.84251899800517693</v>
      </c>
      <c r="AA63" s="49">
        <f t="shared" ca="1" si="200"/>
        <v>0.84251899800517693</v>
      </c>
      <c r="AB63" s="49">
        <f t="shared" ca="1" si="200"/>
        <v>0.84251899800517693</v>
      </c>
      <c r="AC63" s="49">
        <f t="shared" ca="1" si="200"/>
        <v>0.84251899800517693</v>
      </c>
      <c r="AD63" s="49">
        <f t="shared" ca="1" si="200"/>
        <v>0.84251899800517693</v>
      </c>
      <c r="AE63" s="49">
        <f t="shared" ca="1" si="200"/>
        <v>0.84251899800517693</v>
      </c>
      <c r="AF63" s="49">
        <f t="shared" ca="1" si="200"/>
        <v>0.84251899800517693</v>
      </c>
      <c r="AG63" s="49">
        <f t="shared" ca="1" si="200"/>
        <v>0.84251899800517693</v>
      </c>
      <c r="AH63" s="49">
        <f t="shared" ca="1" si="200"/>
        <v>0.84251899800517693</v>
      </c>
      <c r="AI63" s="49">
        <f t="shared" ca="1" si="200"/>
        <v>0.84251899800517693</v>
      </c>
      <c r="AJ63" s="49">
        <f t="shared" ca="1" si="200"/>
        <v>0.77174740217274218</v>
      </c>
      <c r="AK63" s="49">
        <f t="shared" ca="1" si="200"/>
        <v>0.77174740217274218</v>
      </c>
      <c r="AL63" s="49">
        <f t="shared" ca="1" si="200"/>
        <v>0.77174740217274218</v>
      </c>
      <c r="AM63" s="49">
        <f t="shared" ca="1" si="200"/>
        <v>0.77174740217274218</v>
      </c>
      <c r="AN63" s="49">
        <f t="shared" ca="1" si="200"/>
        <v>0.77174740217274218</v>
      </c>
      <c r="AO63" s="49">
        <f t="shared" ca="1" si="200"/>
        <v>0.77174740217274218</v>
      </c>
      <c r="AP63" s="49">
        <f t="shared" ca="1" si="200"/>
        <v>0.77174740217274218</v>
      </c>
      <c r="AQ63" s="49">
        <f t="shared" ca="1" si="200"/>
        <v>0.77174740217274218</v>
      </c>
      <c r="AR63" s="49">
        <f t="shared" ca="1" si="200"/>
        <v>0.77174740217274218</v>
      </c>
      <c r="AS63" s="49">
        <f t="shared" ca="1" si="200"/>
        <v>0.77174740217274218</v>
      </c>
      <c r="AT63" s="49">
        <f t="shared" ca="1" si="200"/>
        <v>0.77174740217274218</v>
      </c>
      <c r="AU63" s="49">
        <f t="shared" ca="1" si="200"/>
        <v>0.77174740217274218</v>
      </c>
      <c r="AV63" s="49">
        <f t="shared" ca="1" si="200"/>
        <v>0.70692062039023185</v>
      </c>
      <c r="AW63" s="49">
        <f t="shared" ca="1" si="200"/>
        <v>0.70692062039023185</v>
      </c>
      <c r="AX63" s="49">
        <f t="shared" ca="1" si="200"/>
        <v>0.70692062039023185</v>
      </c>
      <c r="AY63" s="49">
        <f t="shared" ca="1" si="200"/>
        <v>0.70692062039023185</v>
      </c>
      <c r="AZ63" s="49">
        <f t="shared" ca="1" si="200"/>
        <v>0.70692062039023185</v>
      </c>
      <c r="BA63" s="49">
        <f t="shared" ca="1" si="200"/>
        <v>0.70692062039023185</v>
      </c>
      <c r="BB63" s="49">
        <f t="shared" ca="1" si="200"/>
        <v>0.70692062039023185</v>
      </c>
      <c r="BC63" s="49">
        <f t="shared" ca="1" si="200"/>
        <v>0.70692062039023185</v>
      </c>
      <c r="BD63" s="49">
        <f t="shared" ca="1" si="200"/>
        <v>0.70692062039023185</v>
      </c>
      <c r="BE63" s="49">
        <f t="shared" ca="1" si="200"/>
        <v>0.70692062039023185</v>
      </c>
      <c r="BF63" s="49">
        <f t="shared" ca="1" si="200"/>
        <v>0.70692062039023185</v>
      </c>
      <c r="BG63" s="49">
        <f t="shared" ca="1" si="200"/>
        <v>0.70692062039023185</v>
      </c>
      <c r="BH63" s="49">
        <f t="shared" ca="1" si="200"/>
        <v>0.64753928827745233</v>
      </c>
      <c r="BI63" s="49">
        <f t="shared" ca="1" si="200"/>
        <v>0.64753928827745233</v>
      </c>
      <c r="BJ63" s="49">
        <f t="shared" ca="1" si="200"/>
        <v>0.64753928827745233</v>
      </c>
      <c r="BK63" s="49">
        <f t="shared" ca="1" si="200"/>
        <v>0.64753928827745233</v>
      </c>
      <c r="BL63" s="49">
        <f t="shared" ca="1" si="200"/>
        <v>0.64753928827745233</v>
      </c>
      <c r="BM63" s="49">
        <f t="shared" ca="1" si="200"/>
        <v>0.64753928827745233</v>
      </c>
      <c r="BN63" s="49"/>
      <c r="BO63" s="49"/>
      <c r="BP63" s="49"/>
      <c r="BQ63" s="49"/>
    </row>
    <row r="64" spans="1:70" ht="15" customHeight="1" x14ac:dyDescent="0.45">
      <c r="A64" s="82"/>
      <c r="B64" s="84" t="s">
        <v>139</v>
      </c>
      <c r="C64">
        <v>1</v>
      </c>
      <c r="M64" s="49">
        <f t="shared" ca="1" si="200"/>
        <v>0.95197288530060897</v>
      </c>
      <c r="N64" s="49">
        <f t="shared" ca="1" si="200"/>
        <v>0.95197288530060897</v>
      </c>
      <c r="O64" s="49">
        <f t="shared" ca="1" si="200"/>
        <v>0.95197288530060897</v>
      </c>
      <c r="P64" s="49">
        <f t="shared" ca="1" si="200"/>
        <v>0.95197288530060897</v>
      </c>
      <c r="Q64" s="49">
        <f t="shared" ca="1" si="200"/>
        <v>0.95197288530060897</v>
      </c>
      <c r="R64" s="49">
        <f t="shared" ca="1" si="200"/>
        <v>0.95197288530060897</v>
      </c>
      <c r="S64" s="49">
        <f t="shared" ca="1" si="200"/>
        <v>0.95197288530060897</v>
      </c>
      <c r="T64" s="49">
        <f t="shared" ca="1" si="200"/>
        <v>0.95197288530060897</v>
      </c>
      <c r="U64" s="49">
        <f t="shared" ca="1" si="200"/>
        <v>0.95197288530060897</v>
      </c>
      <c r="V64" s="49">
        <f t="shared" ca="1" si="200"/>
        <v>0.95197288530060897</v>
      </c>
      <c r="W64" s="49">
        <f t="shared" ca="1" si="200"/>
        <v>0.95197288530060897</v>
      </c>
      <c r="X64" s="49">
        <f t="shared" ca="1" si="200"/>
        <v>0.95197288530060897</v>
      </c>
      <c r="Y64" s="49">
        <f t="shared" ca="1" si="200"/>
        <v>0.87200716293535796</v>
      </c>
      <c r="Z64" s="49">
        <f t="shared" ca="1" si="200"/>
        <v>0.87200716293535796</v>
      </c>
      <c r="AA64" s="49">
        <f t="shared" ca="1" si="200"/>
        <v>0.87200716293535796</v>
      </c>
      <c r="AB64" s="49">
        <f t="shared" ca="1" si="200"/>
        <v>0.87200716293535796</v>
      </c>
      <c r="AC64" s="49">
        <f t="shared" ca="1" si="200"/>
        <v>0.87200716293535796</v>
      </c>
      <c r="AD64" s="49">
        <f t="shared" ca="1" si="200"/>
        <v>0.87200716293535796</v>
      </c>
      <c r="AE64" s="49">
        <f t="shared" ca="1" si="200"/>
        <v>0.87200716293535796</v>
      </c>
      <c r="AF64" s="49">
        <f t="shared" ca="1" si="200"/>
        <v>0.87200716293535796</v>
      </c>
      <c r="AG64" s="49">
        <f t="shared" ca="1" si="200"/>
        <v>0.87200716293535796</v>
      </c>
      <c r="AH64" s="49">
        <f t="shared" ca="1" si="200"/>
        <v>0.87200716293535796</v>
      </c>
      <c r="AI64" s="49">
        <f t="shared" ca="1" si="200"/>
        <v>0.87200716293535796</v>
      </c>
      <c r="AJ64" s="49">
        <f t="shared" ca="1" si="200"/>
        <v>0.87200716293535796</v>
      </c>
      <c r="AK64" s="49">
        <f t="shared" ca="1" si="200"/>
        <v>0.79875856124878786</v>
      </c>
      <c r="AL64" s="49">
        <f t="shared" ca="1" si="200"/>
        <v>0.79875856124878786</v>
      </c>
      <c r="AM64" s="49">
        <f t="shared" ca="1" si="200"/>
        <v>0.79875856124878786</v>
      </c>
      <c r="AN64" s="49">
        <f t="shared" ca="1" si="200"/>
        <v>0.79875856124878786</v>
      </c>
      <c r="AO64" s="49">
        <f t="shared" ca="1" si="200"/>
        <v>0.79875856124878786</v>
      </c>
      <c r="AP64" s="49">
        <f t="shared" ca="1" si="200"/>
        <v>0.79875856124878786</v>
      </c>
      <c r="AQ64" s="49">
        <f t="shared" ca="1" si="200"/>
        <v>0.79875856124878786</v>
      </c>
      <c r="AR64" s="49">
        <f t="shared" ca="1" si="200"/>
        <v>0.79875856124878786</v>
      </c>
      <c r="AS64" s="49">
        <f t="shared" ca="1" si="200"/>
        <v>0.79875856124878786</v>
      </c>
      <c r="AT64" s="49">
        <f t="shared" ca="1" si="200"/>
        <v>0.79875856124878786</v>
      </c>
      <c r="AU64" s="49">
        <f t="shared" ca="1" si="200"/>
        <v>0.79875856124878786</v>
      </c>
      <c r="AV64" s="49">
        <f t="shared" ca="1" si="200"/>
        <v>0.79875856124878786</v>
      </c>
      <c r="AW64" s="49">
        <f t="shared" ca="1" si="200"/>
        <v>0.73166284210388977</v>
      </c>
      <c r="AX64" s="49">
        <f t="shared" ca="1" si="200"/>
        <v>0.73166284210388977</v>
      </c>
      <c r="AY64" s="49">
        <f t="shared" ca="1" si="200"/>
        <v>0.73166284210388977</v>
      </c>
      <c r="AZ64" s="49">
        <f t="shared" ca="1" si="200"/>
        <v>0.73166284210388977</v>
      </c>
      <c r="BA64" s="49">
        <f t="shared" ca="1" si="200"/>
        <v>0.73166284210388977</v>
      </c>
      <c r="BB64" s="49">
        <f t="shared" ca="1" si="200"/>
        <v>0.73166284210388977</v>
      </c>
      <c r="BC64" s="49">
        <f t="shared" ca="1" si="200"/>
        <v>0.73166284210388977</v>
      </c>
      <c r="BD64" s="49">
        <f t="shared" ca="1" si="200"/>
        <v>0.73166284210388977</v>
      </c>
      <c r="BE64" s="49">
        <f t="shared" ca="1" si="200"/>
        <v>0.73166284210388977</v>
      </c>
      <c r="BF64" s="49">
        <f t="shared" ca="1" si="200"/>
        <v>0.73166284210388977</v>
      </c>
      <c r="BG64" s="49">
        <f t="shared" ca="1" si="200"/>
        <v>0.73166284210388977</v>
      </c>
      <c r="BH64" s="49">
        <f t="shared" ca="1" si="200"/>
        <v>0.73166284210388977</v>
      </c>
      <c r="BI64" s="49">
        <f t="shared" ca="1" si="200"/>
        <v>0.67020316336716312</v>
      </c>
      <c r="BJ64" s="49">
        <f t="shared" ca="1" si="200"/>
        <v>0.67020316336716312</v>
      </c>
      <c r="BK64" s="49">
        <f t="shared" ca="1" si="200"/>
        <v>0.67020316336716312</v>
      </c>
      <c r="BL64" s="49">
        <f t="shared" ca="1" si="200"/>
        <v>0.67020316336716312</v>
      </c>
      <c r="BM64" s="49">
        <f t="shared" ca="1" si="200"/>
        <v>0.67020316336716312</v>
      </c>
      <c r="BN64" s="49"/>
      <c r="BO64" s="49"/>
      <c r="BP64" s="49"/>
      <c r="BQ64" s="49"/>
      <c r="BR64" s="49"/>
    </row>
    <row r="65" spans="1:86" ht="15" customHeight="1" x14ac:dyDescent="0.45">
      <c r="A65" s="82"/>
      <c r="B65" s="84" t="s">
        <v>140</v>
      </c>
      <c r="C65">
        <v>1</v>
      </c>
      <c r="N65" s="49">
        <f t="shared" ca="1" si="200"/>
        <v>0.98529193628613043</v>
      </c>
      <c r="O65" s="49">
        <f t="shared" ca="1" si="200"/>
        <v>0.98529193628613043</v>
      </c>
      <c r="P65" s="49">
        <f t="shared" ca="1" si="200"/>
        <v>0.98529193628613043</v>
      </c>
      <c r="Q65" s="49">
        <f t="shared" ca="1" si="200"/>
        <v>0.98529193628613043</v>
      </c>
      <c r="R65" s="49">
        <f t="shared" ca="1" si="200"/>
        <v>0.98529193628613043</v>
      </c>
      <c r="S65" s="49">
        <f t="shared" ca="1" si="200"/>
        <v>0.98529193628613043</v>
      </c>
      <c r="T65" s="49">
        <f t="shared" ca="1" si="200"/>
        <v>0.98529193628613043</v>
      </c>
      <c r="U65" s="49">
        <f t="shared" ca="1" si="200"/>
        <v>0.98529193628613043</v>
      </c>
      <c r="V65" s="49">
        <f t="shared" ca="1" si="200"/>
        <v>0.98529193628613043</v>
      </c>
      <c r="W65" s="49">
        <f t="shared" ca="1" si="200"/>
        <v>0.98529193628613043</v>
      </c>
      <c r="X65" s="49">
        <f t="shared" ca="1" si="200"/>
        <v>0.98529193628613043</v>
      </c>
      <c r="Y65" s="49">
        <f t="shared" ca="1" si="200"/>
        <v>0.98529193628613043</v>
      </c>
      <c r="Z65" s="49">
        <f t="shared" ca="1" si="200"/>
        <v>0.90252741363809541</v>
      </c>
      <c r="AA65" s="49">
        <f t="shared" ca="1" si="200"/>
        <v>0.90252741363809541</v>
      </c>
      <c r="AB65" s="49">
        <f t="shared" ca="1" si="200"/>
        <v>0.90252741363809541</v>
      </c>
      <c r="AC65" s="49">
        <f t="shared" ca="1" si="200"/>
        <v>0.90252741363809541</v>
      </c>
      <c r="AD65" s="49">
        <f t="shared" ca="1" si="200"/>
        <v>0.90252741363809541</v>
      </c>
      <c r="AE65" s="49">
        <f t="shared" ca="1" si="200"/>
        <v>0.90252741363809541</v>
      </c>
      <c r="AF65" s="49">
        <f t="shared" ca="1" si="200"/>
        <v>0.90252741363809541</v>
      </c>
      <c r="AG65" s="49">
        <f t="shared" ca="1" si="200"/>
        <v>0.90252741363809541</v>
      </c>
      <c r="AH65" s="49">
        <f t="shared" ca="1" si="200"/>
        <v>0.90252741363809541</v>
      </c>
      <c r="AI65" s="49">
        <f t="shared" ca="1" si="200"/>
        <v>0.90252741363809541</v>
      </c>
      <c r="AJ65" s="49">
        <f t="shared" ca="1" si="200"/>
        <v>0.90252741363809541</v>
      </c>
      <c r="AK65" s="49">
        <f t="shared" ca="1" si="200"/>
        <v>0.90252741363809541</v>
      </c>
      <c r="AL65" s="49">
        <f t="shared" ca="1" si="200"/>
        <v>0.82671511089249539</v>
      </c>
      <c r="AM65" s="49">
        <f t="shared" ca="1" si="200"/>
        <v>0.82671511089249539</v>
      </c>
      <c r="AN65" s="49">
        <f t="shared" ca="1" si="200"/>
        <v>0.82671511089249539</v>
      </c>
      <c r="AO65" s="49">
        <f t="shared" ca="1" si="200"/>
        <v>0.82671511089249539</v>
      </c>
      <c r="AP65" s="49">
        <f t="shared" ca="1" si="200"/>
        <v>0.82671511089249539</v>
      </c>
      <c r="AQ65" s="49">
        <f t="shared" ca="1" si="200"/>
        <v>0.82671511089249539</v>
      </c>
      <c r="AR65" s="49">
        <f t="shared" ca="1" si="200"/>
        <v>0.82671511089249539</v>
      </c>
      <c r="AS65" s="49">
        <f t="shared" ca="1" si="200"/>
        <v>0.82671511089249539</v>
      </c>
      <c r="AT65" s="49">
        <f t="shared" ca="1" si="200"/>
        <v>0.82671511089249539</v>
      </c>
      <c r="AU65" s="49">
        <f t="shared" ca="1" si="200"/>
        <v>0.82671511089249539</v>
      </c>
      <c r="AV65" s="49">
        <f t="shared" ca="1" si="200"/>
        <v>0.82671511089249539</v>
      </c>
      <c r="AW65" s="49">
        <f t="shared" ca="1" si="200"/>
        <v>0.82671511089249539</v>
      </c>
      <c r="AX65" s="49">
        <f t="shared" ca="1" si="200"/>
        <v>0.75727104157752578</v>
      </c>
      <c r="AY65" s="49">
        <f t="shared" ca="1" si="200"/>
        <v>0.75727104157752578</v>
      </c>
      <c r="AZ65" s="49">
        <f t="shared" ca="1" si="200"/>
        <v>0.75727104157752578</v>
      </c>
      <c r="BA65" s="49">
        <f t="shared" ca="1" si="200"/>
        <v>0.75727104157752578</v>
      </c>
      <c r="BB65" s="49">
        <f t="shared" ca="1" si="200"/>
        <v>0.75727104157752578</v>
      </c>
      <c r="BC65" s="49">
        <f t="shared" ca="1" si="200"/>
        <v>0.75727104157752578</v>
      </c>
      <c r="BD65" s="49">
        <f t="shared" ca="1" si="200"/>
        <v>0.75727104157752578</v>
      </c>
      <c r="BE65" s="49">
        <f t="shared" ca="1" si="200"/>
        <v>0.75727104157752578</v>
      </c>
      <c r="BF65" s="49">
        <f t="shared" ca="1" si="200"/>
        <v>0.75727104157752578</v>
      </c>
      <c r="BG65" s="49">
        <f t="shared" ca="1" si="200"/>
        <v>0.75727104157752578</v>
      </c>
      <c r="BH65" s="49">
        <f t="shared" ca="1" si="200"/>
        <v>0.75727104157752578</v>
      </c>
      <c r="BI65" s="49">
        <f t="shared" ca="1" si="200"/>
        <v>0.75727104157752578</v>
      </c>
      <c r="BJ65" s="49">
        <f t="shared" ca="1" si="200"/>
        <v>0.69366027408501374</v>
      </c>
      <c r="BK65" s="49">
        <f t="shared" ca="1" si="200"/>
        <v>0.69366027408501374</v>
      </c>
      <c r="BL65" s="49">
        <f t="shared" ca="1" si="200"/>
        <v>0.69366027408501374</v>
      </c>
      <c r="BM65" s="49">
        <f t="shared" ca="1" si="200"/>
        <v>0.69366027408501374</v>
      </c>
      <c r="BN65" s="49"/>
      <c r="BO65" s="49"/>
      <c r="BP65" s="49"/>
      <c r="BQ65" s="49"/>
      <c r="BR65" s="49"/>
      <c r="BS65" s="49"/>
    </row>
    <row r="66" spans="1:86" ht="15" customHeight="1" x14ac:dyDescent="0.45">
      <c r="A66" s="82"/>
      <c r="B66" s="84" t="s">
        <v>141</v>
      </c>
      <c r="C66">
        <v>1</v>
      </c>
      <c r="O66" s="49">
        <f t="shared" ca="1" si="200"/>
        <v>1.0197771540561451</v>
      </c>
      <c r="P66" s="49">
        <f t="shared" ca="1" si="200"/>
        <v>1.0197771540561451</v>
      </c>
      <c r="Q66" s="49">
        <f t="shared" ca="1" si="200"/>
        <v>1.0197771540561451</v>
      </c>
      <c r="R66" s="49">
        <f t="shared" ca="1" si="200"/>
        <v>1.0197771540561451</v>
      </c>
      <c r="S66" s="49">
        <f t="shared" ca="1" si="200"/>
        <v>1.0197771540561451</v>
      </c>
      <c r="T66" s="49">
        <f t="shared" ca="1" si="200"/>
        <v>1.0197771540561451</v>
      </c>
      <c r="U66" s="49">
        <f t="shared" ca="1" si="200"/>
        <v>1.0197771540561451</v>
      </c>
      <c r="V66" s="49">
        <f t="shared" ca="1" si="200"/>
        <v>1.0197771540561451</v>
      </c>
      <c r="W66" s="49">
        <f t="shared" ca="1" si="200"/>
        <v>1.0197771540561451</v>
      </c>
      <c r="X66" s="49">
        <f t="shared" ca="1" si="200"/>
        <v>1.0197771540561451</v>
      </c>
      <c r="Y66" s="49">
        <f t="shared" ca="1" si="200"/>
        <v>1.0197771540561451</v>
      </c>
      <c r="Z66" s="49">
        <f t="shared" ca="1" si="200"/>
        <v>1.0197771540561451</v>
      </c>
      <c r="AA66" s="49">
        <f t="shared" ca="1" si="200"/>
        <v>0.93411587311542899</v>
      </c>
      <c r="AB66" s="49">
        <f t="shared" ca="1" si="200"/>
        <v>0.93411587311542899</v>
      </c>
      <c r="AC66" s="49">
        <f t="shared" ca="1" si="200"/>
        <v>0.93411587311542899</v>
      </c>
      <c r="AD66" s="49">
        <f t="shared" ca="1" si="200"/>
        <v>0.93411587311542899</v>
      </c>
      <c r="AE66" s="49">
        <f t="shared" ca="1" si="200"/>
        <v>0.93411587311542899</v>
      </c>
      <c r="AF66" s="49">
        <f t="shared" ca="1" si="200"/>
        <v>0.93411587311542899</v>
      </c>
      <c r="AG66" s="49">
        <f t="shared" ca="1" si="200"/>
        <v>0.93411587311542899</v>
      </c>
      <c r="AH66" s="49">
        <f t="shared" ca="1" si="200"/>
        <v>0.93411587311542899</v>
      </c>
      <c r="AI66" s="49">
        <f t="shared" ca="1" si="200"/>
        <v>0.93411587311542899</v>
      </c>
      <c r="AJ66" s="49">
        <f t="shared" ca="1" si="200"/>
        <v>0.93411587311542899</v>
      </c>
      <c r="AK66" s="49">
        <f t="shared" ca="1" si="200"/>
        <v>0.93411587311542899</v>
      </c>
      <c r="AL66" s="49">
        <f t="shared" ca="1" si="200"/>
        <v>0.93411587311542899</v>
      </c>
      <c r="AM66" s="49">
        <f t="shared" ca="1" si="200"/>
        <v>0.85565013977373294</v>
      </c>
      <c r="AN66" s="49">
        <f t="shared" ca="1" si="200"/>
        <v>0.85565013977373294</v>
      </c>
      <c r="AO66" s="49">
        <f t="shared" ca="1" si="200"/>
        <v>0.85565013977373294</v>
      </c>
      <c r="AP66" s="49">
        <f t="shared" ca="1" si="200"/>
        <v>0.85565013977373294</v>
      </c>
      <c r="AQ66" s="49">
        <f t="shared" ca="1" si="200"/>
        <v>0.85565013977373294</v>
      </c>
      <c r="AR66" s="49">
        <f t="shared" ref="AR66:BM66" ca="1" si="201">IF(AR$56=$B66,OFFSET(AR$46,$C66,0)/12,AQ66)</f>
        <v>0.85565013977373294</v>
      </c>
      <c r="AS66" s="49">
        <f t="shared" ca="1" si="201"/>
        <v>0.85565013977373294</v>
      </c>
      <c r="AT66" s="49">
        <f t="shared" ca="1" si="201"/>
        <v>0.85565013977373294</v>
      </c>
      <c r="AU66" s="49">
        <f t="shared" ca="1" si="201"/>
        <v>0.85565013977373294</v>
      </c>
      <c r="AV66" s="49">
        <f t="shared" ca="1" si="201"/>
        <v>0.85565013977373294</v>
      </c>
      <c r="AW66" s="49">
        <f t="shared" ca="1" si="201"/>
        <v>0.85565013977373294</v>
      </c>
      <c r="AX66" s="49">
        <f t="shared" ca="1" si="201"/>
        <v>0.85565013977373294</v>
      </c>
      <c r="AY66" s="49">
        <f t="shared" ca="1" si="201"/>
        <v>0.78377552803273953</v>
      </c>
      <c r="AZ66" s="49">
        <f t="shared" ca="1" si="201"/>
        <v>0.78377552803273953</v>
      </c>
      <c r="BA66" s="49">
        <f t="shared" ca="1" si="201"/>
        <v>0.78377552803273953</v>
      </c>
      <c r="BB66" s="49">
        <f t="shared" ca="1" si="201"/>
        <v>0.78377552803273953</v>
      </c>
      <c r="BC66" s="49">
        <f t="shared" ca="1" si="201"/>
        <v>0.78377552803273953</v>
      </c>
      <c r="BD66" s="49">
        <f t="shared" ca="1" si="201"/>
        <v>0.78377552803273953</v>
      </c>
      <c r="BE66" s="49">
        <f t="shared" ca="1" si="201"/>
        <v>0.78377552803273953</v>
      </c>
      <c r="BF66" s="49">
        <f t="shared" ca="1" si="201"/>
        <v>0.78377552803273953</v>
      </c>
      <c r="BG66" s="49">
        <f t="shared" ca="1" si="201"/>
        <v>0.78377552803273953</v>
      </c>
      <c r="BH66" s="49">
        <f t="shared" ca="1" si="201"/>
        <v>0.78377552803273953</v>
      </c>
      <c r="BI66" s="49">
        <f t="shared" ca="1" si="201"/>
        <v>0.78377552803273953</v>
      </c>
      <c r="BJ66" s="49">
        <f t="shared" ca="1" si="201"/>
        <v>0.78377552803273953</v>
      </c>
      <c r="BK66" s="49">
        <f t="shared" ca="1" si="201"/>
        <v>0.71793838367798946</v>
      </c>
      <c r="BL66" s="49">
        <f t="shared" ca="1" si="201"/>
        <v>0.71793838367798946</v>
      </c>
      <c r="BM66" s="49">
        <f t="shared" ca="1" si="201"/>
        <v>0.71793838367798946</v>
      </c>
      <c r="BN66" s="49"/>
      <c r="BO66" s="49"/>
      <c r="BP66" s="49"/>
      <c r="BQ66" s="49"/>
      <c r="BR66" s="49"/>
      <c r="BS66" s="49"/>
      <c r="BT66" s="49"/>
    </row>
    <row r="67" spans="1:86" ht="15" customHeight="1" x14ac:dyDescent="0.45">
      <c r="A67" s="82"/>
      <c r="B67" s="84" t="s">
        <v>142</v>
      </c>
      <c r="C67">
        <v>1</v>
      </c>
      <c r="P67" s="49">
        <f t="shared" ref="P67:BM71" ca="1" si="202">IF(P$56=$B67,OFFSET(P$46,$C67,0)/12,O67)</f>
        <v>1.0554693544481102</v>
      </c>
      <c r="Q67" s="49">
        <f t="shared" ca="1" si="202"/>
        <v>1.0554693544481102</v>
      </c>
      <c r="R67" s="49">
        <f t="shared" ca="1" si="202"/>
        <v>1.0554693544481102</v>
      </c>
      <c r="S67" s="49">
        <f t="shared" ca="1" si="202"/>
        <v>1.0554693544481102</v>
      </c>
      <c r="T67" s="49">
        <f t="shared" ca="1" si="202"/>
        <v>1.0554693544481102</v>
      </c>
      <c r="U67" s="49">
        <f t="shared" ca="1" si="202"/>
        <v>1.0554693544481102</v>
      </c>
      <c r="V67" s="49">
        <f t="shared" ca="1" si="202"/>
        <v>1.0554693544481102</v>
      </c>
      <c r="W67" s="49">
        <f t="shared" ca="1" si="202"/>
        <v>1.0554693544481102</v>
      </c>
      <c r="X67" s="49">
        <f t="shared" ca="1" si="202"/>
        <v>1.0554693544481102</v>
      </c>
      <c r="Y67" s="49">
        <f t="shared" ca="1" si="202"/>
        <v>1.0554693544481102</v>
      </c>
      <c r="Z67" s="49">
        <f t="shared" ca="1" si="202"/>
        <v>1.0554693544481102</v>
      </c>
      <c r="AA67" s="49">
        <f t="shared" ca="1" si="202"/>
        <v>1.0554693544481102</v>
      </c>
      <c r="AB67" s="49">
        <f t="shared" ca="1" si="202"/>
        <v>0.96680992867446891</v>
      </c>
      <c r="AC67" s="49">
        <f t="shared" ca="1" si="202"/>
        <v>0.96680992867446891</v>
      </c>
      <c r="AD67" s="49">
        <f t="shared" ca="1" si="202"/>
        <v>0.96680992867446891</v>
      </c>
      <c r="AE67" s="49">
        <f t="shared" ca="1" si="202"/>
        <v>0.96680992867446891</v>
      </c>
      <c r="AF67" s="49">
        <f t="shared" ca="1" si="202"/>
        <v>0.96680992867446891</v>
      </c>
      <c r="AG67" s="49">
        <f t="shared" ca="1" si="202"/>
        <v>0.96680992867446891</v>
      </c>
      <c r="AH67" s="49">
        <f t="shared" ca="1" si="202"/>
        <v>0.96680992867446891</v>
      </c>
      <c r="AI67" s="49">
        <f t="shared" ca="1" si="202"/>
        <v>0.96680992867446891</v>
      </c>
      <c r="AJ67" s="49">
        <f t="shared" ca="1" si="202"/>
        <v>0.96680992867446891</v>
      </c>
      <c r="AK67" s="49">
        <f t="shared" ca="1" si="202"/>
        <v>0.96680992867446891</v>
      </c>
      <c r="AL67" s="49">
        <f t="shared" ca="1" si="202"/>
        <v>0.96680992867446891</v>
      </c>
      <c r="AM67" s="49">
        <f t="shared" ca="1" si="202"/>
        <v>0.96680992867446891</v>
      </c>
      <c r="AN67" s="49">
        <f t="shared" ca="1" si="202"/>
        <v>0.88559789466581362</v>
      </c>
      <c r="AO67" s="49">
        <f t="shared" ca="1" si="202"/>
        <v>0.88559789466581362</v>
      </c>
      <c r="AP67" s="49">
        <f t="shared" ca="1" si="202"/>
        <v>0.88559789466581362</v>
      </c>
      <c r="AQ67" s="49">
        <f t="shared" ca="1" si="202"/>
        <v>0.88559789466581362</v>
      </c>
      <c r="AR67" s="49">
        <f t="shared" ca="1" si="202"/>
        <v>0.88559789466581362</v>
      </c>
      <c r="AS67" s="49">
        <f t="shared" ca="1" si="202"/>
        <v>0.88559789466581362</v>
      </c>
      <c r="AT67" s="49">
        <f t="shared" ca="1" si="202"/>
        <v>0.88559789466581362</v>
      </c>
      <c r="AU67" s="49">
        <f t="shared" ca="1" si="202"/>
        <v>0.88559789466581362</v>
      </c>
      <c r="AV67" s="49">
        <f t="shared" ca="1" si="202"/>
        <v>0.88559789466581362</v>
      </c>
      <c r="AW67" s="49">
        <f t="shared" ca="1" si="202"/>
        <v>0.88559789466581362</v>
      </c>
      <c r="AX67" s="49">
        <f t="shared" ca="1" si="202"/>
        <v>0.88559789466581362</v>
      </c>
      <c r="AY67" s="49">
        <f t="shared" ca="1" si="202"/>
        <v>0.88559789466581362</v>
      </c>
      <c r="AZ67" s="49">
        <f t="shared" ca="1" si="202"/>
        <v>0.81120767151388529</v>
      </c>
      <c r="BA67" s="49">
        <f t="shared" ca="1" si="202"/>
        <v>0.81120767151388529</v>
      </c>
      <c r="BB67" s="49">
        <f t="shared" ca="1" si="202"/>
        <v>0.81120767151388529</v>
      </c>
      <c r="BC67" s="49">
        <f t="shared" ca="1" si="202"/>
        <v>0.81120767151388529</v>
      </c>
      <c r="BD67" s="49">
        <f t="shared" ca="1" si="202"/>
        <v>0.81120767151388529</v>
      </c>
      <c r="BE67" s="49">
        <f t="shared" ca="1" si="202"/>
        <v>0.81120767151388529</v>
      </c>
      <c r="BF67" s="49">
        <f t="shared" ca="1" si="202"/>
        <v>0.81120767151388529</v>
      </c>
      <c r="BG67" s="49">
        <f t="shared" ca="1" si="202"/>
        <v>0.81120767151388529</v>
      </c>
      <c r="BH67" s="49">
        <f t="shared" ca="1" si="202"/>
        <v>0.81120767151388529</v>
      </c>
      <c r="BI67" s="49">
        <f t="shared" ca="1" si="202"/>
        <v>0.81120767151388529</v>
      </c>
      <c r="BJ67" s="49">
        <f t="shared" ca="1" si="202"/>
        <v>0.81120767151388529</v>
      </c>
      <c r="BK67" s="49">
        <f t="shared" ca="1" si="202"/>
        <v>0.81120767151388529</v>
      </c>
      <c r="BL67" s="49">
        <f t="shared" ca="1" si="202"/>
        <v>0.74306622710671899</v>
      </c>
      <c r="BM67" s="49">
        <f t="shared" ca="1" si="202"/>
        <v>0.74306622710671899</v>
      </c>
      <c r="BN67" s="49"/>
      <c r="BO67" s="49"/>
      <c r="BP67" s="49"/>
      <c r="BQ67" s="49"/>
      <c r="BR67" s="49"/>
      <c r="BS67" s="49"/>
      <c r="BT67" s="49"/>
      <c r="BU67" s="49"/>
    </row>
    <row r="68" spans="1:86" ht="15" customHeight="1" x14ac:dyDescent="0.45">
      <c r="A68" s="82"/>
      <c r="B68" s="84" t="s">
        <v>143</v>
      </c>
      <c r="C68">
        <v>1</v>
      </c>
      <c r="Q68" s="49">
        <f t="shared" ca="1" si="202"/>
        <v>1.092410781853794</v>
      </c>
      <c r="R68" s="49">
        <f t="shared" ca="1" si="202"/>
        <v>1.092410781853794</v>
      </c>
      <c r="S68" s="49">
        <f t="shared" ca="1" si="202"/>
        <v>1.092410781853794</v>
      </c>
      <c r="T68" s="49">
        <f t="shared" ca="1" si="202"/>
        <v>1.092410781853794</v>
      </c>
      <c r="U68" s="49">
        <f t="shared" ca="1" si="202"/>
        <v>1.092410781853794</v>
      </c>
      <c r="V68" s="49">
        <f t="shared" ca="1" si="202"/>
        <v>1.092410781853794</v>
      </c>
      <c r="W68" s="49">
        <f t="shared" ca="1" si="202"/>
        <v>1.092410781853794</v>
      </c>
      <c r="X68" s="49">
        <f t="shared" ca="1" si="202"/>
        <v>1.092410781853794</v>
      </c>
      <c r="Y68" s="49">
        <f t="shared" ca="1" si="202"/>
        <v>1.092410781853794</v>
      </c>
      <c r="Z68" s="49">
        <f t="shared" ca="1" si="202"/>
        <v>1.092410781853794</v>
      </c>
      <c r="AA68" s="49">
        <f t="shared" ca="1" si="202"/>
        <v>1.092410781853794</v>
      </c>
      <c r="AB68" s="49">
        <f t="shared" ca="1" si="202"/>
        <v>1.092410781853794</v>
      </c>
      <c r="AC68" s="49">
        <f t="shared" ca="1" si="202"/>
        <v>1.0006482761780753</v>
      </c>
      <c r="AD68" s="49">
        <f t="shared" ca="1" si="202"/>
        <v>1.0006482761780753</v>
      </c>
      <c r="AE68" s="49">
        <f t="shared" ca="1" si="202"/>
        <v>1.0006482761780753</v>
      </c>
      <c r="AF68" s="49">
        <f t="shared" ca="1" si="202"/>
        <v>1.0006482761780753</v>
      </c>
      <c r="AG68" s="49">
        <f t="shared" ca="1" si="202"/>
        <v>1.0006482761780753</v>
      </c>
      <c r="AH68" s="49">
        <f t="shared" ca="1" si="202"/>
        <v>1.0006482761780753</v>
      </c>
      <c r="AI68" s="49">
        <f t="shared" ca="1" si="202"/>
        <v>1.0006482761780753</v>
      </c>
      <c r="AJ68" s="49">
        <f t="shared" ca="1" si="202"/>
        <v>1.0006482761780753</v>
      </c>
      <c r="AK68" s="49">
        <f t="shared" ca="1" si="202"/>
        <v>1.0006482761780753</v>
      </c>
      <c r="AL68" s="49">
        <f t="shared" ca="1" si="202"/>
        <v>1.0006482761780753</v>
      </c>
      <c r="AM68" s="49">
        <f t="shared" ca="1" si="202"/>
        <v>1.0006482761780753</v>
      </c>
      <c r="AN68" s="49">
        <f t="shared" ca="1" si="202"/>
        <v>1.0006482761780753</v>
      </c>
      <c r="AO68" s="49">
        <f t="shared" ca="1" si="202"/>
        <v>0.91659382097911701</v>
      </c>
      <c r="AP68" s="49">
        <f t="shared" ca="1" si="202"/>
        <v>0.91659382097911701</v>
      </c>
      <c r="AQ68" s="49">
        <f t="shared" ca="1" si="202"/>
        <v>0.91659382097911701</v>
      </c>
      <c r="AR68" s="49">
        <f t="shared" ca="1" si="202"/>
        <v>0.91659382097911701</v>
      </c>
      <c r="AS68" s="49">
        <f t="shared" ca="1" si="202"/>
        <v>0.91659382097911701</v>
      </c>
      <c r="AT68" s="49">
        <f t="shared" ca="1" si="202"/>
        <v>0.91659382097911701</v>
      </c>
      <c r="AU68" s="49">
        <f t="shared" ca="1" si="202"/>
        <v>0.91659382097911701</v>
      </c>
      <c r="AV68" s="49">
        <f t="shared" ca="1" si="202"/>
        <v>0.91659382097911701</v>
      </c>
      <c r="AW68" s="49">
        <f t="shared" ca="1" si="202"/>
        <v>0.91659382097911701</v>
      </c>
      <c r="AX68" s="49">
        <f t="shared" ca="1" si="202"/>
        <v>0.91659382097911701</v>
      </c>
      <c r="AY68" s="49">
        <f t="shared" ca="1" si="202"/>
        <v>0.91659382097911701</v>
      </c>
      <c r="AZ68" s="49">
        <f t="shared" ca="1" si="202"/>
        <v>0.91659382097911701</v>
      </c>
      <c r="BA68" s="49">
        <f t="shared" ca="1" si="202"/>
        <v>0.83959994001687122</v>
      </c>
      <c r="BB68" s="49">
        <f t="shared" ca="1" si="202"/>
        <v>0.83959994001687122</v>
      </c>
      <c r="BC68" s="49">
        <f t="shared" ca="1" si="202"/>
        <v>0.83959994001687122</v>
      </c>
      <c r="BD68" s="49">
        <f t="shared" ca="1" si="202"/>
        <v>0.83959994001687122</v>
      </c>
      <c r="BE68" s="49">
        <f t="shared" ca="1" si="202"/>
        <v>0.83959994001687122</v>
      </c>
      <c r="BF68" s="49">
        <f t="shared" ca="1" si="202"/>
        <v>0.83959994001687122</v>
      </c>
      <c r="BG68" s="49">
        <f t="shared" ca="1" si="202"/>
        <v>0.83959994001687122</v>
      </c>
      <c r="BH68" s="49">
        <f t="shared" ca="1" si="202"/>
        <v>0.83959994001687122</v>
      </c>
      <c r="BI68" s="49">
        <f t="shared" ca="1" si="202"/>
        <v>0.83959994001687122</v>
      </c>
      <c r="BJ68" s="49">
        <f t="shared" ca="1" si="202"/>
        <v>0.83959994001687122</v>
      </c>
      <c r="BK68" s="49">
        <f t="shared" ca="1" si="202"/>
        <v>0.83959994001687122</v>
      </c>
      <c r="BL68" s="49">
        <f t="shared" ca="1" si="202"/>
        <v>0.83959994001687122</v>
      </c>
      <c r="BM68" s="49">
        <f t="shared" ca="1" si="202"/>
        <v>0.76907354505545411</v>
      </c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86" ht="15" customHeight="1" x14ac:dyDescent="0.45">
      <c r="A69" s="82"/>
      <c r="B69" s="84" t="s">
        <v>132</v>
      </c>
      <c r="C69">
        <f>C57+1</f>
        <v>2</v>
      </c>
      <c r="R69" s="49">
        <f t="shared" ca="1" si="202"/>
        <v>0.98850691063118579</v>
      </c>
      <c r="S69" s="49">
        <f t="shared" ca="1" si="202"/>
        <v>0.98850691063118579</v>
      </c>
      <c r="T69" s="49">
        <f t="shared" ca="1" si="202"/>
        <v>0.98850691063118579</v>
      </c>
      <c r="U69" s="49">
        <f t="shared" ca="1" si="202"/>
        <v>0.98850691063118579</v>
      </c>
      <c r="V69" s="49">
        <f t="shared" ca="1" si="202"/>
        <v>0.98850691063118579</v>
      </c>
      <c r="W69" s="49">
        <f t="shared" ca="1" si="202"/>
        <v>0.98850691063118579</v>
      </c>
      <c r="X69" s="49">
        <f t="shared" ca="1" si="202"/>
        <v>0.98850691063118579</v>
      </c>
      <c r="Y69" s="49">
        <f t="shared" ca="1" si="202"/>
        <v>0.98850691063118579</v>
      </c>
      <c r="Z69" s="49">
        <f t="shared" ca="1" si="202"/>
        <v>0.98850691063118579</v>
      </c>
      <c r="AA69" s="49">
        <f t="shared" ca="1" si="202"/>
        <v>0.98850691063118579</v>
      </c>
      <c r="AB69" s="49">
        <f t="shared" ca="1" si="202"/>
        <v>0.98850691063118579</v>
      </c>
      <c r="AC69" s="49">
        <f t="shared" ca="1" si="202"/>
        <v>0.98850691063118579</v>
      </c>
      <c r="AD69" s="49">
        <f t="shared" ca="1" si="202"/>
        <v>0.90547233013816619</v>
      </c>
      <c r="AE69" s="49">
        <f t="shared" ca="1" si="202"/>
        <v>0.90547233013816619</v>
      </c>
      <c r="AF69" s="49">
        <f t="shared" ca="1" si="202"/>
        <v>0.90547233013816619</v>
      </c>
      <c r="AG69" s="49">
        <f t="shared" ca="1" si="202"/>
        <v>0.90547233013816619</v>
      </c>
      <c r="AH69" s="49">
        <f t="shared" ca="1" si="202"/>
        <v>0.90547233013816619</v>
      </c>
      <c r="AI69" s="49">
        <f t="shared" ca="1" si="202"/>
        <v>0.90547233013816619</v>
      </c>
      <c r="AJ69" s="49">
        <f t="shared" ca="1" si="202"/>
        <v>0.90547233013816619</v>
      </c>
      <c r="AK69" s="49">
        <f t="shared" ca="1" si="202"/>
        <v>0.90547233013816619</v>
      </c>
      <c r="AL69" s="49">
        <f t="shared" ca="1" si="202"/>
        <v>0.90547233013816619</v>
      </c>
      <c r="AM69" s="49">
        <f t="shared" ca="1" si="202"/>
        <v>0.90547233013816619</v>
      </c>
      <c r="AN69" s="49">
        <f t="shared" ca="1" si="202"/>
        <v>0.90547233013816619</v>
      </c>
      <c r="AO69" s="49">
        <f t="shared" ca="1" si="202"/>
        <v>0.90547233013816619</v>
      </c>
      <c r="AP69" s="49">
        <f t="shared" ca="1" si="202"/>
        <v>0.8294126544065602</v>
      </c>
      <c r="AQ69" s="49">
        <f t="shared" ca="1" si="202"/>
        <v>0.8294126544065602</v>
      </c>
      <c r="AR69" s="49">
        <f t="shared" ca="1" si="202"/>
        <v>0.8294126544065602</v>
      </c>
      <c r="AS69" s="49">
        <f t="shared" ca="1" si="202"/>
        <v>0.8294126544065602</v>
      </c>
      <c r="AT69" s="49">
        <f t="shared" ca="1" si="202"/>
        <v>0.8294126544065602</v>
      </c>
      <c r="AU69" s="49">
        <f t="shared" ca="1" si="202"/>
        <v>0.8294126544065602</v>
      </c>
      <c r="AV69" s="49">
        <f t="shared" ca="1" si="202"/>
        <v>0.8294126544065602</v>
      </c>
      <c r="AW69" s="49">
        <f t="shared" ca="1" si="202"/>
        <v>0.8294126544065602</v>
      </c>
      <c r="AX69" s="49">
        <f t="shared" ca="1" si="202"/>
        <v>0.8294126544065602</v>
      </c>
      <c r="AY69" s="49">
        <f t="shared" ca="1" si="202"/>
        <v>0.8294126544065602</v>
      </c>
      <c r="AZ69" s="49">
        <f t="shared" ca="1" si="202"/>
        <v>0.8294126544065602</v>
      </c>
      <c r="BA69" s="49">
        <f t="shared" ca="1" si="202"/>
        <v>0.8294126544065602</v>
      </c>
      <c r="BB69" s="49">
        <f t="shared" ca="1" si="202"/>
        <v>0.7597419914364093</v>
      </c>
      <c r="BC69" s="49">
        <f t="shared" ca="1" si="202"/>
        <v>0.7597419914364093</v>
      </c>
      <c r="BD69" s="49">
        <f t="shared" ca="1" si="202"/>
        <v>0.7597419914364093</v>
      </c>
      <c r="BE69" s="49">
        <f t="shared" ca="1" si="202"/>
        <v>0.7597419914364093</v>
      </c>
      <c r="BF69" s="49">
        <f t="shared" ca="1" si="202"/>
        <v>0.7597419914364093</v>
      </c>
      <c r="BG69" s="49">
        <f t="shared" ca="1" si="202"/>
        <v>0.7597419914364093</v>
      </c>
      <c r="BH69" s="49">
        <f t="shared" ca="1" si="202"/>
        <v>0.7597419914364093</v>
      </c>
      <c r="BI69" s="49">
        <f t="shared" ca="1" si="202"/>
        <v>0.7597419914364093</v>
      </c>
      <c r="BJ69" s="49">
        <f t="shared" ca="1" si="202"/>
        <v>0.7597419914364093</v>
      </c>
      <c r="BK69" s="49">
        <f t="shared" ca="1" si="202"/>
        <v>0.7597419914364093</v>
      </c>
      <c r="BL69" s="49">
        <f t="shared" ca="1" si="202"/>
        <v>0.7597419914364093</v>
      </c>
      <c r="BM69" s="49">
        <f t="shared" ca="1" si="202"/>
        <v>0.7597419914364093</v>
      </c>
      <c r="BN69" s="49"/>
      <c r="BO69" s="49"/>
      <c r="BP69" s="49"/>
      <c r="BQ69" s="49"/>
      <c r="BR69" s="49"/>
      <c r="BS69" s="49"/>
      <c r="BT69" s="49"/>
      <c r="BU69" s="49"/>
      <c r="BV69" s="49"/>
      <c r="BW69" s="49"/>
    </row>
    <row r="70" spans="1:86" ht="15" customHeight="1" x14ac:dyDescent="0.45">
      <c r="A70" s="82"/>
      <c r="B70" s="84" t="s">
        <v>133</v>
      </c>
      <c r="C70">
        <f t="shared" ref="C70:C116" si="203">C58+1</f>
        <v>2</v>
      </c>
      <c r="S70" s="49">
        <f t="shared" ca="1" si="202"/>
        <v>1.0181621179501212</v>
      </c>
      <c r="T70" s="49">
        <f t="shared" ca="1" si="202"/>
        <v>1.0181621179501212</v>
      </c>
      <c r="U70" s="49">
        <f t="shared" ca="1" si="202"/>
        <v>1.0181621179501212</v>
      </c>
      <c r="V70" s="49">
        <f t="shared" ca="1" si="202"/>
        <v>1.0181621179501212</v>
      </c>
      <c r="W70" s="49">
        <f t="shared" ca="1" si="202"/>
        <v>1.0181621179501212</v>
      </c>
      <c r="X70" s="49">
        <f t="shared" ca="1" si="202"/>
        <v>1.0181621179501212</v>
      </c>
      <c r="Y70" s="49">
        <f t="shared" ca="1" si="202"/>
        <v>1.0181621179501212</v>
      </c>
      <c r="Z70" s="49">
        <f t="shared" ca="1" si="202"/>
        <v>1.0181621179501212</v>
      </c>
      <c r="AA70" s="49">
        <f t="shared" ca="1" si="202"/>
        <v>1.0181621179501212</v>
      </c>
      <c r="AB70" s="49">
        <f t="shared" ca="1" si="202"/>
        <v>1.0181621179501212</v>
      </c>
      <c r="AC70" s="49">
        <f t="shared" ca="1" si="202"/>
        <v>1.0181621179501212</v>
      </c>
      <c r="AD70" s="49">
        <f t="shared" ca="1" si="202"/>
        <v>1.0181621179501212</v>
      </c>
      <c r="AE70" s="49">
        <f t="shared" ca="1" si="202"/>
        <v>0.93263650004231113</v>
      </c>
      <c r="AF70" s="49">
        <f t="shared" ca="1" si="202"/>
        <v>0.93263650004231113</v>
      </c>
      <c r="AG70" s="49">
        <f t="shared" ca="1" si="202"/>
        <v>0.93263650004231113</v>
      </c>
      <c r="AH70" s="49">
        <f t="shared" ca="1" si="202"/>
        <v>0.93263650004231113</v>
      </c>
      <c r="AI70" s="49">
        <f t="shared" ca="1" si="202"/>
        <v>0.93263650004231113</v>
      </c>
      <c r="AJ70" s="49">
        <f t="shared" ca="1" si="202"/>
        <v>0.93263650004231113</v>
      </c>
      <c r="AK70" s="49">
        <f t="shared" ca="1" si="202"/>
        <v>0.93263650004231113</v>
      </c>
      <c r="AL70" s="49">
        <f t="shared" ca="1" si="202"/>
        <v>0.93263650004231113</v>
      </c>
      <c r="AM70" s="49">
        <f t="shared" ca="1" si="202"/>
        <v>0.93263650004231113</v>
      </c>
      <c r="AN70" s="49">
        <f t="shared" ca="1" si="202"/>
        <v>0.93263650004231113</v>
      </c>
      <c r="AO70" s="49">
        <f t="shared" ca="1" si="202"/>
        <v>0.93263650004231113</v>
      </c>
      <c r="AP70" s="49">
        <f t="shared" ca="1" si="202"/>
        <v>0.93263650004231113</v>
      </c>
      <c r="AQ70" s="49">
        <f t="shared" ca="1" si="202"/>
        <v>0.85429503403875706</v>
      </c>
      <c r="AR70" s="49">
        <f t="shared" ca="1" si="202"/>
        <v>0.85429503403875706</v>
      </c>
      <c r="AS70" s="49">
        <f t="shared" ca="1" si="202"/>
        <v>0.85429503403875706</v>
      </c>
      <c r="AT70" s="49">
        <f t="shared" ca="1" si="202"/>
        <v>0.85429503403875706</v>
      </c>
      <c r="AU70" s="49">
        <f t="shared" ca="1" si="202"/>
        <v>0.85429503403875706</v>
      </c>
      <c r="AV70" s="49">
        <f t="shared" ca="1" si="202"/>
        <v>0.85429503403875706</v>
      </c>
      <c r="AW70" s="49">
        <f t="shared" ca="1" si="202"/>
        <v>0.85429503403875706</v>
      </c>
      <c r="AX70" s="49">
        <f t="shared" ca="1" si="202"/>
        <v>0.85429503403875706</v>
      </c>
      <c r="AY70" s="49">
        <f t="shared" ca="1" si="202"/>
        <v>0.85429503403875706</v>
      </c>
      <c r="AZ70" s="49">
        <f t="shared" ca="1" si="202"/>
        <v>0.85429503403875706</v>
      </c>
      <c r="BA70" s="49">
        <f t="shared" ca="1" si="202"/>
        <v>0.85429503403875706</v>
      </c>
      <c r="BB70" s="49">
        <f t="shared" ca="1" si="202"/>
        <v>0.85429503403875706</v>
      </c>
      <c r="BC70" s="49">
        <f t="shared" ca="1" si="202"/>
        <v>0.78253425117950137</v>
      </c>
      <c r="BD70" s="49">
        <f t="shared" ca="1" si="202"/>
        <v>0.78253425117950137</v>
      </c>
      <c r="BE70" s="49">
        <f t="shared" ca="1" si="202"/>
        <v>0.78253425117950137</v>
      </c>
      <c r="BF70" s="49">
        <f t="shared" ca="1" si="202"/>
        <v>0.78253425117950137</v>
      </c>
      <c r="BG70" s="49">
        <f t="shared" ca="1" si="202"/>
        <v>0.78253425117950137</v>
      </c>
      <c r="BH70" s="49">
        <f t="shared" ca="1" si="202"/>
        <v>0.78253425117950137</v>
      </c>
      <c r="BI70" s="49">
        <f t="shared" ca="1" si="202"/>
        <v>0.78253425117950137</v>
      </c>
      <c r="BJ70" s="49">
        <f t="shared" ca="1" si="202"/>
        <v>0.78253425117950137</v>
      </c>
      <c r="BK70" s="49">
        <f t="shared" ca="1" si="202"/>
        <v>0.78253425117950137</v>
      </c>
      <c r="BL70" s="49">
        <f t="shared" ca="1" si="202"/>
        <v>0.78253425117950137</v>
      </c>
      <c r="BM70" s="49">
        <f t="shared" ca="1" si="202"/>
        <v>0.78253425117950137</v>
      </c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</row>
    <row r="71" spans="1:86" ht="15" customHeight="1" x14ac:dyDescent="0.45">
      <c r="A71" s="82"/>
      <c r="B71" s="84" t="s">
        <v>134</v>
      </c>
      <c r="C71">
        <f t="shared" si="203"/>
        <v>2</v>
      </c>
      <c r="T71" s="49">
        <f t="shared" ca="1" si="202"/>
        <v>1.048706981488625</v>
      </c>
      <c r="U71" s="49">
        <f t="shared" ca="1" si="202"/>
        <v>1.048706981488625</v>
      </c>
      <c r="V71" s="49">
        <f t="shared" ca="1" si="202"/>
        <v>1.048706981488625</v>
      </c>
      <c r="W71" s="49">
        <f t="shared" ca="1" si="202"/>
        <v>1.048706981488625</v>
      </c>
      <c r="X71" s="49">
        <f t="shared" ca="1" si="202"/>
        <v>1.048706981488625</v>
      </c>
      <c r="Y71" s="49">
        <f t="shared" ca="1" si="202"/>
        <v>1.048706981488625</v>
      </c>
      <c r="Z71" s="49">
        <f t="shared" ca="1" si="202"/>
        <v>1.048706981488625</v>
      </c>
      <c r="AA71" s="49">
        <f t="shared" ca="1" si="202"/>
        <v>1.048706981488625</v>
      </c>
      <c r="AB71" s="49">
        <f t="shared" ca="1" si="202"/>
        <v>1.048706981488625</v>
      </c>
      <c r="AC71" s="49">
        <f t="shared" ca="1" si="202"/>
        <v>1.048706981488625</v>
      </c>
      <c r="AD71" s="49">
        <f t="shared" ca="1" si="202"/>
        <v>1.048706981488625</v>
      </c>
      <c r="AE71" s="49">
        <f t="shared" ca="1" si="202"/>
        <v>1.048706981488625</v>
      </c>
      <c r="AF71" s="49">
        <f t="shared" ca="1" si="202"/>
        <v>0.96061559504358041</v>
      </c>
      <c r="AG71" s="49">
        <f t="shared" ca="1" si="202"/>
        <v>0.96061559504358041</v>
      </c>
      <c r="AH71" s="49">
        <f t="shared" ca="1" si="202"/>
        <v>0.96061559504358041</v>
      </c>
      <c r="AI71" s="49">
        <f t="shared" ca="1" si="202"/>
        <v>0.96061559504358041</v>
      </c>
      <c r="AJ71" s="49">
        <f t="shared" ca="1" si="202"/>
        <v>0.96061559504358041</v>
      </c>
      <c r="AK71" s="49">
        <f t="shared" ca="1" si="202"/>
        <v>0.96061559504358041</v>
      </c>
      <c r="AL71" s="49">
        <f t="shared" ca="1" si="202"/>
        <v>0.96061559504358041</v>
      </c>
      <c r="AM71" s="49">
        <f t="shared" ca="1" si="202"/>
        <v>0.96061559504358041</v>
      </c>
      <c r="AN71" s="49">
        <f t="shared" ca="1" si="202"/>
        <v>0.96061559504358041</v>
      </c>
      <c r="AO71" s="49">
        <f t="shared" ca="1" si="202"/>
        <v>0.96061559504358041</v>
      </c>
      <c r="AP71" s="49">
        <f t="shared" ca="1" si="202"/>
        <v>0.96061559504358041</v>
      </c>
      <c r="AQ71" s="49">
        <f t="shared" ca="1" si="202"/>
        <v>0.96061559504358041</v>
      </c>
      <c r="AR71" s="49">
        <f t="shared" ca="1" si="202"/>
        <v>0.8799238850599197</v>
      </c>
      <c r="AS71" s="49">
        <f t="shared" ca="1" si="202"/>
        <v>0.8799238850599197</v>
      </c>
      <c r="AT71" s="49">
        <f t="shared" ca="1" si="202"/>
        <v>0.8799238850599197</v>
      </c>
      <c r="AU71" s="49">
        <f t="shared" ca="1" si="202"/>
        <v>0.8799238850599197</v>
      </c>
      <c r="AV71" s="49">
        <f t="shared" ca="1" si="202"/>
        <v>0.8799238850599197</v>
      </c>
      <c r="AW71" s="49">
        <f t="shared" ref="AW71:BM71" ca="1" si="204">IF(AW$56=$B71,OFFSET(AW$46,$C71,0)/12,AV71)</f>
        <v>0.8799238850599197</v>
      </c>
      <c r="AX71" s="49">
        <f t="shared" ca="1" si="204"/>
        <v>0.8799238850599197</v>
      </c>
      <c r="AY71" s="49">
        <f t="shared" ca="1" si="204"/>
        <v>0.8799238850599197</v>
      </c>
      <c r="AZ71" s="49">
        <f t="shared" ca="1" si="204"/>
        <v>0.8799238850599197</v>
      </c>
      <c r="BA71" s="49">
        <f t="shared" ca="1" si="204"/>
        <v>0.8799238850599197</v>
      </c>
      <c r="BB71" s="49">
        <f t="shared" ca="1" si="204"/>
        <v>0.8799238850599197</v>
      </c>
      <c r="BC71" s="49">
        <f t="shared" ca="1" si="204"/>
        <v>0.8799238850599197</v>
      </c>
      <c r="BD71" s="49">
        <f t="shared" ca="1" si="204"/>
        <v>0.8060102787148864</v>
      </c>
      <c r="BE71" s="49">
        <f t="shared" ca="1" si="204"/>
        <v>0.8060102787148864</v>
      </c>
      <c r="BF71" s="49">
        <f t="shared" ca="1" si="204"/>
        <v>0.8060102787148864</v>
      </c>
      <c r="BG71" s="49">
        <f t="shared" ca="1" si="204"/>
        <v>0.8060102787148864</v>
      </c>
      <c r="BH71" s="49">
        <f t="shared" ca="1" si="204"/>
        <v>0.8060102787148864</v>
      </c>
      <c r="BI71" s="49">
        <f t="shared" ca="1" si="204"/>
        <v>0.8060102787148864</v>
      </c>
      <c r="BJ71" s="49">
        <f t="shared" ca="1" si="204"/>
        <v>0.8060102787148864</v>
      </c>
      <c r="BK71" s="49">
        <f t="shared" ca="1" si="204"/>
        <v>0.8060102787148864</v>
      </c>
      <c r="BL71" s="49">
        <f t="shared" ca="1" si="204"/>
        <v>0.8060102787148864</v>
      </c>
      <c r="BM71" s="49">
        <f t="shared" ca="1" si="204"/>
        <v>0.8060102787148864</v>
      </c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</row>
    <row r="72" spans="1:86" ht="15" customHeight="1" x14ac:dyDescent="0.45">
      <c r="A72" s="82"/>
      <c r="B72" s="84" t="s">
        <v>135</v>
      </c>
      <c r="C72">
        <f t="shared" si="203"/>
        <v>2</v>
      </c>
      <c r="U72" s="49">
        <f t="shared" ref="U72:BM76" ca="1" si="205">IF(U$56=$B72,OFFSET(U$46,$C72,0)/12,T72)</f>
        <v>1.0801681909332836</v>
      </c>
      <c r="V72" s="49">
        <f t="shared" ca="1" si="205"/>
        <v>1.0801681909332836</v>
      </c>
      <c r="W72" s="49">
        <f t="shared" ca="1" si="205"/>
        <v>1.0801681909332836</v>
      </c>
      <c r="X72" s="49">
        <f t="shared" ca="1" si="205"/>
        <v>1.0801681909332836</v>
      </c>
      <c r="Y72" s="49">
        <f t="shared" ca="1" si="205"/>
        <v>1.0801681909332836</v>
      </c>
      <c r="Z72" s="49">
        <f t="shared" ca="1" si="205"/>
        <v>1.0801681909332836</v>
      </c>
      <c r="AA72" s="49">
        <f t="shared" ca="1" si="205"/>
        <v>1.0801681909332836</v>
      </c>
      <c r="AB72" s="49">
        <f t="shared" ca="1" si="205"/>
        <v>1.0801681909332836</v>
      </c>
      <c r="AC72" s="49">
        <f t="shared" ca="1" si="205"/>
        <v>1.0801681909332836</v>
      </c>
      <c r="AD72" s="49">
        <f t="shared" ca="1" si="205"/>
        <v>1.0801681909332836</v>
      </c>
      <c r="AE72" s="49">
        <f t="shared" ca="1" si="205"/>
        <v>1.0801681909332836</v>
      </c>
      <c r="AF72" s="49">
        <f t="shared" ca="1" si="205"/>
        <v>1.0801681909332836</v>
      </c>
      <c r="AG72" s="49">
        <f t="shared" ca="1" si="205"/>
        <v>0.989434062894888</v>
      </c>
      <c r="AH72" s="49">
        <f t="shared" ca="1" si="205"/>
        <v>0.989434062894888</v>
      </c>
      <c r="AI72" s="49">
        <f t="shared" ca="1" si="205"/>
        <v>0.989434062894888</v>
      </c>
      <c r="AJ72" s="49">
        <f t="shared" ca="1" si="205"/>
        <v>0.989434062894888</v>
      </c>
      <c r="AK72" s="49">
        <f t="shared" ca="1" si="205"/>
        <v>0.989434062894888</v>
      </c>
      <c r="AL72" s="49">
        <f t="shared" ca="1" si="205"/>
        <v>0.989434062894888</v>
      </c>
      <c r="AM72" s="49">
        <f t="shared" ca="1" si="205"/>
        <v>0.989434062894888</v>
      </c>
      <c r="AN72" s="49">
        <f t="shared" ca="1" si="205"/>
        <v>0.989434062894888</v>
      </c>
      <c r="AO72" s="49">
        <f t="shared" ca="1" si="205"/>
        <v>0.989434062894888</v>
      </c>
      <c r="AP72" s="49">
        <f t="shared" ca="1" si="205"/>
        <v>0.989434062894888</v>
      </c>
      <c r="AQ72" s="49">
        <f t="shared" ca="1" si="205"/>
        <v>0.989434062894888</v>
      </c>
      <c r="AR72" s="49">
        <f t="shared" ca="1" si="205"/>
        <v>0.989434062894888</v>
      </c>
      <c r="AS72" s="49">
        <f t="shared" ca="1" si="205"/>
        <v>0.90632160161171738</v>
      </c>
      <c r="AT72" s="49">
        <f t="shared" ca="1" si="205"/>
        <v>0.90632160161171738</v>
      </c>
      <c r="AU72" s="49">
        <f t="shared" ca="1" si="205"/>
        <v>0.90632160161171738</v>
      </c>
      <c r="AV72" s="49">
        <f t="shared" ca="1" si="205"/>
        <v>0.90632160161171738</v>
      </c>
      <c r="AW72" s="49">
        <f t="shared" ca="1" si="205"/>
        <v>0.90632160161171738</v>
      </c>
      <c r="AX72" s="49">
        <f t="shared" ca="1" si="205"/>
        <v>0.90632160161171738</v>
      </c>
      <c r="AY72" s="49">
        <f t="shared" ca="1" si="205"/>
        <v>0.90632160161171738</v>
      </c>
      <c r="AZ72" s="49">
        <f t="shared" ca="1" si="205"/>
        <v>0.90632160161171738</v>
      </c>
      <c r="BA72" s="49">
        <f t="shared" ca="1" si="205"/>
        <v>0.90632160161171738</v>
      </c>
      <c r="BB72" s="49">
        <f t="shared" ca="1" si="205"/>
        <v>0.90632160161171738</v>
      </c>
      <c r="BC72" s="49">
        <f t="shared" ca="1" si="205"/>
        <v>0.90632160161171738</v>
      </c>
      <c r="BD72" s="49">
        <f t="shared" ca="1" si="205"/>
        <v>0.90632160161171738</v>
      </c>
      <c r="BE72" s="49">
        <f t="shared" ca="1" si="205"/>
        <v>0.8301905870763332</v>
      </c>
      <c r="BF72" s="49">
        <f t="shared" ca="1" si="205"/>
        <v>0.8301905870763332</v>
      </c>
      <c r="BG72" s="49">
        <f t="shared" ca="1" si="205"/>
        <v>0.8301905870763332</v>
      </c>
      <c r="BH72" s="49">
        <f t="shared" ca="1" si="205"/>
        <v>0.8301905870763332</v>
      </c>
      <c r="BI72" s="49">
        <f t="shared" ca="1" si="205"/>
        <v>0.8301905870763332</v>
      </c>
      <c r="BJ72" s="49">
        <f t="shared" ca="1" si="205"/>
        <v>0.8301905870763332</v>
      </c>
      <c r="BK72" s="49">
        <f t="shared" ca="1" si="205"/>
        <v>0.8301905870763332</v>
      </c>
      <c r="BL72" s="49">
        <f t="shared" ca="1" si="205"/>
        <v>0.8301905870763332</v>
      </c>
      <c r="BM72" s="49">
        <f t="shared" ca="1" si="205"/>
        <v>0.8301905870763332</v>
      </c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</row>
    <row r="73" spans="1:86" ht="15" customHeight="1" x14ac:dyDescent="0.45">
      <c r="A73" s="82"/>
      <c r="B73" s="84" t="s">
        <v>136</v>
      </c>
      <c r="C73">
        <f t="shared" si="203"/>
        <v>2</v>
      </c>
      <c r="V73" s="49">
        <f t="shared" ca="1" si="205"/>
        <v>1.1125732366612822</v>
      </c>
      <c r="W73" s="49">
        <f t="shared" ca="1" si="205"/>
        <v>1.1125732366612822</v>
      </c>
      <c r="X73" s="49">
        <f t="shared" ca="1" si="205"/>
        <v>1.1125732366612822</v>
      </c>
      <c r="Y73" s="49">
        <f t="shared" ca="1" si="205"/>
        <v>1.1125732366612822</v>
      </c>
      <c r="Z73" s="49">
        <f t="shared" ca="1" si="205"/>
        <v>1.1125732366612822</v>
      </c>
      <c r="AA73" s="49">
        <f t="shared" ca="1" si="205"/>
        <v>1.1125732366612822</v>
      </c>
      <c r="AB73" s="49">
        <f t="shared" ca="1" si="205"/>
        <v>1.1125732366612822</v>
      </c>
      <c r="AC73" s="49">
        <f t="shared" ca="1" si="205"/>
        <v>1.1125732366612822</v>
      </c>
      <c r="AD73" s="49">
        <f t="shared" ca="1" si="205"/>
        <v>1.1125732366612822</v>
      </c>
      <c r="AE73" s="49">
        <f t="shared" ca="1" si="205"/>
        <v>1.1125732366612822</v>
      </c>
      <c r="AF73" s="49">
        <f t="shared" ca="1" si="205"/>
        <v>1.1125732366612822</v>
      </c>
      <c r="AG73" s="49">
        <f t="shared" ca="1" si="205"/>
        <v>1.1125732366612822</v>
      </c>
      <c r="AH73" s="49">
        <f t="shared" ca="1" si="205"/>
        <v>1.0191170847817346</v>
      </c>
      <c r="AI73" s="49">
        <f t="shared" ca="1" si="205"/>
        <v>1.0191170847817346</v>
      </c>
      <c r="AJ73" s="49">
        <f t="shared" ca="1" si="205"/>
        <v>1.0191170847817346</v>
      </c>
      <c r="AK73" s="49">
        <f t="shared" ca="1" si="205"/>
        <v>1.0191170847817346</v>
      </c>
      <c r="AL73" s="49">
        <f t="shared" ca="1" si="205"/>
        <v>1.0191170847817346</v>
      </c>
      <c r="AM73" s="49">
        <f t="shared" ca="1" si="205"/>
        <v>1.0191170847817346</v>
      </c>
      <c r="AN73" s="49">
        <f t="shared" ca="1" si="205"/>
        <v>1.0191170847817346</v>
      </c>
      <c r="AO73" s="49">
        <f t="shared" ca="1" si="205"/>
        <v>1.0191170847817346</v>
      </c>
      <c r="AP73" s="49">
        <f t="shared" ca="1" si="205"/>
        <v>1.0191170847817346</v>
      </c>
      <c r="AQ73" s="49">
        <f t="shared" ca="1" si="205"/>
        <v>1.0191170847817346</v>
      </c>
      <c r="AR73" s="49">
        <f t="shared" ca="1" si="205"/>
        <v>1.0191170847817346</v>
      </c>
      <c r="AS73" s="49">
        <f t="shared" ca="1" si="205"/>
        <v>1.0191170847817346</v>
      </c>
      <c r="AT73" s="49">
        <f t="shared" ca="1" si="205"/>
        <v>0.93351124966006893</v>
      </c>
      <c r="AU73" s="49">
        <f t="shared" ca="1" si="205"/>
        <v>0.93351124966006893</v>
      </c>
      <c r="AV73" s="49">
        <f t="shared" ca="1" si="205"/>
        <v>0.93351124966006893</v>
      </c>
      <c r="AW73" s="49">
        <f t="shared" ca="1" si="205"/>
        <v>0.93351124966006893</v>
      </c>
      <c r="AX73" s="49">
        <f t="shared" ca="1" si="205"/>
        <v>0.93351124966006893</v>
      </c>
      <c r="AY73" s="49">
        <f t="shared" ca="1" si="205"/>
        <v>0.93351124966006893</v>
      </c>
      <c r="AZ73" s="49">
        <f t="shared" ca="1" si="205"/>
        <v>0.93351124966006893</v>
      </c>
      <c r="BA73" s="49">
        <f t="shared" ca="1" si="205"/>
        <v>0.93351124966006893</v>
      </c>
      <c r="BB73" s="49">
        <f t="shared" ca="1" si="205"/>
        <v>0.93351124966006893</v>
      </c>
      <c r="BC73" s="49">
        <f t="shared" ca="1" si="205"/>
        <v>0.93351124966006893</v>
      </c>
      <c r="BD73" s="49">
        <f t="shared" ca="1" si="205"/>
        <v>0.93351124966006893</v>
      </c>
      <c r="BE73" s="49">
        <f t="shared" ca="1" si="205"/>
        <v>0.93351124966006893</v>
      </c>
      <c r="BF73" s="49">
        <f t="shared" ca="1" si="205"/>
        <v>0.85509630468862319</v>
      </c>
      <c r="BG73" s="49">
        <f t="shared" ca="1" si="205"/>
        <v>0.85509630468862319</v>
      </c>
      <c r="BH73" s="49">
        <f t="shared" ca="1" si="205"/>
        <v>0.85509630468862319</v>
      </c>
      <c r="BI73" s="49">
        <f t="shared" ca="1" si="205"/>
        <v>0.85509630468862319</v>
      </c>
      <c r="BJ73" s="49">
        <f t="shared" ca="1" si="205"/>
        <v>0.85509630468862319</v>
      </c>
      <c r="BK73" s="49">
        <f t="shared" ca="1" si="205"/>
        <v>0.85509630468862319</v>
      </c>
      <c r="BL73" s="49">
        <f t="shared" ca="1" si="205"/>
        <v>0.85509630468862319</v>
      </c>
      <c r="BM73" s="49">
        <f t="shared" ca="1" si="205"/>
        <v>0.85509630468862319</v>
      </c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</row>
    <row r="74" spans="1:86" ht="15" customHeight="1" x14ac:dyDescent="0.45">
      <c r="A74" s="82"/>
      <c r="B74" s="84" t="s">
        <v>137</v>
      </c>
      <c r="C74">
        <f t="shared" si="203"/>
        <v>2</v>
      </c>
      <c r="W74" s="49">
        <f t="shared" ca="1" si="205"/>
        <v>1.1459504337611208</v>
      </c>
      <c r="X74" s="49">
        <f t="shared" ca="1" si="205"/>
        <v>1.1459504337611208</v>
      </c>
      <c r="Y74" s="49">
        <f t="shared" ca="1" si="205"/>
        <v>1.1459504337611208</v>
      </c>
      <c r="Z74" s="49">
        <f t="shared" ca="1" si="205"/>
        <v>1.1459504337611208</v>
      </c>
      <c r="AA74" s="49">
        <f t="shared" ca="1" si="205"/>
        <v>1.1459504337611208</v>
      </c>
      <c r="AB74" s="49">
        <f t="shared" ca="1" si="205"/>
        <v>1.1459504337611208</v>
      </c>
      <c r="AC74" s="49">
        <f t="shared" ca="1" si="205"/>
        <v>1.1459504337611208</v>
      </c>
      <c r="AD74" s="49">
        <f t="shared" ca="1" si="205"/>
        <v>1.1459504337611208</v>
      </c>
      <c r="AE74" s="49">
        <f t="shared" ca="1" si="205"/>
        <v>1.1459504337611208</v>
      </c>
      <c r="AF74" s="49">
        <f t="shared" ca="1" si="205"/>
        <v>1.1459504337611208</v>
      </c>
      <c r="AG74" s="49">
        <f t="shared" ca="1" si="205"/>
        <v>1.1459504337611208</v>
      </c>
      <c r="AH74" s="49">
        <f t="shared" ca="1" si="205"/>
        <v>1.1459504337611208</v>
      </c>
      <c r="AI74" s="49">
        <f t="shared" ca="1" si="205"/>
        <v>1.0496905973251867</v>
      </c>
      <c r="AJ74" s="49">
        <f t="shared" ca="1" si="205"/>
        <v>1.0496905973251867</v>
      </c>
      <c r="AK74" s="49">
        <f t="shared" ca="1" si="205"/>
        <v>1.0496905973251867</v>
      </c>
      <c r="AL74" s="49">
        <f t="shared" ca="1" si="205"/>
        <v>1.0496905973251867</v>
      </c>
      <c r="AM74" s="49">
        <f t="shared" ca="1" si="205"/>
        <v>1.0496905973251867</v>
      </c>
      <c r="AN74" s="49">
        <f t="shared" ca="1" si="205"/>
        <v>1.0496905973251867</v>
      </c>
      <c r="AO74" s="49">
        <f t="shared" ca="1" si="205"/>
        <v>1.0496905973251867</v>
      </c>
      <c r="AP74" s="49">
        <f t="shared" ca="1" si="205"/>
        <v>1.0496905973251867</v>
      </c>
      <c r="AQ74" s="49">
        <f t="shared" ca="1" si="205"/>
        <v>1.0496905973251867</v>
      </c>
      <c r="AR74" s="49">
        <f t="shared" ca="1" si="205"/>
        <v>1.0496905973251867</v>
      </c>
      <c r="AS74" s="49">
        <f t="shared" ca="1" si="205"/>
        <v>1.0496905973251867</v>
      </c>
      <c r="AT74" s="49">
        <f t="shared" ca="1" si="205"/>
        <v>1.0496905973251867</v>
      </c>
      <c r="AU74" s="49">
        <f t="shared" ca="1" si="205"/>
        <v>0.96151658714987098</v>
      </c>
      <c r="AV74" s="49">
        <f t="shared" ca="1" si="205"/>
        <v>0.96151658714987098</v>
      </c>
      <c r="AW74" s="49">
        <f t="shared" ca="1" si="205"/>
        <v>0.96151658714987098</v>
      </c>
      <c r="AX74" s="49">
        <f t="shared" ca="1" si="205"/>
        <v>0.96151658714987098</v>
      </c>
      <c r="AY74" s="49">
        <f t="shared" ca="1" si="205"/>
        <v>0.96151658714987098</v>
      </c>
      <c r="AZ74" s="49">
        <f t="shared" ca="1" si="205"/>
        <v>0.96151658714987098</v>
      </c>
      <c r="BA74" s="49">
        <f t="shared" ca="1" si="205"/>
        <v>0.96151658714987098</v>
      </c>
      <c r="BB74" s="49">
        <f t="shared" ca="1" si="205"/>
        <v>0.96151658714987098</v>
      </c>
      <c r="BC74" s="49">
        <f t="shared" ca="1" si="205"/>
        <v>0.96151658714987098</v>
      </c>
      <c r="BD74" s="49">
        <f t="shared" ca="1" si="205"/>
        <v>0.96151658714987098</v>
      </c>
      <c r="BE74" s="49">
        <f t="shared" ca="1" si="205"/>
        <v>0.96151658714987098</v>
      </c>
      <c r="BF74" s="49">
        <f t="shared" ca="1" si="205"/>
        <v>0.96151658714987098</v>
      </c>
      <c r="BG74" s="49">
        <f t="shared" ca="1" si="205"/>
        <v>0.88074919382928185</v>
      </c>
      <c r="BH74" s="49">
        <f t="shared" ca="1" si="205"/>
        <v>0.88074919382928185</v>
      </c>
      <c r="BI74" s="49">
        <f t="shared" ca="1" si="205"/>
        <v>0.88074919382928185</v>
      </c>
      <c r="BJ74" s="49">
        <f t="shared" ca="1" si="205"/>
        <v>0.88074919382928185</v>
      </c>
      <c r="BK74" s="49">
        <f t="shared" ca="1" si="205"/>
        <v>0.88074919382928185</v>
      </c>
      <c r="BL74" s="49">
        <f t="shared" ca="1" si="205"/>
        <v>0.88074919382928185</v>
      </c>
      <c r="BM74" s="49">
        <f t="shared" ca="1" si="205"/>
        <v>0.88074919382928185</v>
      </c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</row>
    <row r="75" spans="1:86" ht="15" customHeight="1" x14ac:dyDescent="0.45">
      <c r="A75" s="82"/>
      <c r="B75" s="84" t="s">
        <v>138</v>
      </c>
      <c r="C75">
        <f t="shared" si="203"/>
        <v>2</v>
      </c>
      <c r="X75" s="49">
        <f t="shared" ca="1" si="205"/>
        <v>1.1803289467739542</v>
      </c>
      <c r="Y75" s="49">
        <f t="shared" ca="1" si="205"/>
        <v>1.1803289467739542</v>
      </c>
      <c r="Z75" s="49">
        <f t="shared" ca="1" si="205"/>
        <v>1.1803289467739542</v>
      </c>
      <c r="AA75" s="49">
        <f t="shared" ca="1" si="205"/>
        <v>1.1803289467739542</v>
      </c>
      <c r="AB75" s="49">
        <f t="shared" ca="1" si="205"/>
        <v>1.1803289467739542</v>
      </c>
      <c r="AC75" s="49">
        <f t="shared" ca="1" si="205"/>
        <v>1.1803289467739542</v>
      </c>
      <c r="AD75" s="49">
        <f t="shared" ca="1" si="205"/>
        <v>1.1803289467739542</v>
      </c>
      <c r="AE75" s="49">
        <f t="shared" ca="1" si="205"/>
        <v>1.1803289467739542</v>
      </c>
      <c r="AF75" s="49">
        <f t="shared" ca="1" si="205"/>
        <v>1.1803289467739542</v>
      </c>
      <c r="AG75" s="49">
        <f t="shared" ca="1" si="205"/>
        <v>1.1803289467739542</v>
      </c>
      <c r="AH75" s="49">
        <f t="shared" ca="1" si="205"/>
        <v>1.1803289467739542</v>
      </c>
      <c r="AI75" s="49">
        <f t="shared" ca="1" si="205"/>
        <v>1.1803289467739542</v>
      </c>
      <c r="AJ75" s="49">
        <f t="shared" ca="1" si="205"/>
        <v>1.0811813152449421</v>
      </c>
      <c r="AK75" s="49">
        <f t="shared" ca="1" si="205"/>
        <v>1.0811813152449421</v>
      </c>
      <c r="AL75" s="49">
        <f t="shared" ca="1" si="205"/>
        <v>1.0811813152449421</v>
      </c>
      <c r="AM75" s="49">
        <f t="shared" ca="1" si="205"/>
        <v>1.0811813152449421</v>
      </c>
      <c r="AN75" s="49">
        <f t="shared" ca="1" si="205"/>
        <v>1.0811813152449421</v>
      </c>
      <c r="AO75" s="49">
        <f t="shared" ca="1" si="205"/>
        <v>1.0811813152449421</v>
      </c>
      <c r="AP75" s="49">
        <f t="shared" ca="1" si="205"/>
        <v>1.0811813152449421</v>
      </c>
      <c r="AQ75" s="49">
        <f t="shared" ca="1" si="205"/>
        <v>1.0811813152449421</v>
      </c>
      <c r="AR75" s="49">
        <f t="shared" ca="1" si="205"/>
        <v>1.0811813152449421</v>
      </c>
      <c r="AS75" s="49">
        <f t="shared" ca="1" si="205"/>
        <v>1.0811813152449421</v>
      </c>
      <c r="AT75" s="49">
        <f t="shared" ca="1" si="205"/>
        <v>1.0811813152449421</v>
      </c>
      <c r="AU75" s="49">
        <f t="shared" ca="1" si="205"/>
        <v>1.0811813152449421</v>
      </c>
      <c r="AV75" s="49">
        <f t="shared" ca="1" si="205"/>
        <v>0.99036208476436693</v>
      </c>
      <c r="AW75" s="49">
        <f t="shared" ca="1" si="205"/>
        <v>0.99036208476436693</v>
      </c>
      <c r="AX75" s="49">
        <f t="shared" ca="1" si="205"/>
        <v>0.99036208476436693</v>
      </c>
      <c r="AY75" s="49">
        <f t="shared" ca="1" si="205"/>
        <v>0.99036208476436693</v>
      </c>
      <c r="AZ75" s="49">
        <f t="shared" ca="1" si="205"/>
        <v>0.99036208476436693</v>
      </c>
      <c r="BA75" s="49">
        <f t="shared" ca="1" si="205"/>
        <v>0.99036208476436693</v>
      </c>
      <c r="BB75" s="49">
        <f t="shared" ca="1" si="205"/>
        <v>0.99036208476436693</v>
      </c>
      <c r="BC75" s="49">
        <f t="shared" ca="1" si="205"/>
        <v>0.99036208476436693</v>
      </c>
      <c r="BD75" s="49">
        <f t="shared" ca="1" si="205"/>
        <v>0.99036208476436693</v>
      </c>
      <c r="BE75" s="49">
        <f t="shared" ca="1" si="205"/>
        <v>0.99036208476436693</v>
      </c>
      <c r="BF75" s="49">
        <f t="shared" ca="1" si="205"/>
        <v>0.99036208476436693</v>
      </c>
      <c r="BG75" s="49">
        <f t="shared" ca="1" si="205"/>
        <v>0.99036208476436693</v>
      </c>
      <c r="BH75" s="49">
        <f t="shared" ca="1" si="205"/>
        <v>0.90717166964416018</v>
      </c>
      <c r="BI75" s="49">
        <f t="shared" ca="1" si="205"/>
        <v>0.90717166964416018</v>
      </c>
      <c r="BJ75" s="49">
        <f t="shared" ca="1" si="205"/>
        <v>0.90717166964416018</v>
      </c>
      <c r="BK75" s="49">
        <f t="shared" ca="1" si="205"/>
        <v>0.90717166964416018</v>
      </c>
      <c r="BL75" s="49">
        <f t="shared" ca="1" si="205"/>
        <v>0.90717166964416018</v>
      </c>
      <c r="BM75" s="49">
        <f t="shared" ca="1" si="205"/>
        <v>0.90717166964416018</v>
      </c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</row>
    <row r="76" spans="1:86" ht="15" customHeight="1" x14ac:dyDescent="0.45">
      <c r="A76" s="82"/>
      <c r="B76" s="84" t="s">
        <v>139</v>
      </c>
      <c r="C76">
        <f t="shared" si="203"/>
        <v>2</v>
      </c>
      <c r="Y76" s="49">
        <f t="shared" ca="1" si="205"/>
        <v>1.2157388151771729</v>
      </c>
      <c r="Z76" s="49">
        <f t="shared" ca="1" si="205"/>
        <v>1.2157388151771729</v>
      </c>
      <c r="AA76" s="49">
        <f t="shared" ca="1" si="205"/>
        <v>1.2157388151771729</v>
      </c>
      <c r="AB76" s="49">
        <f t="shared" ca="1" si="205"/>
        <v>1.2157388151771729</v>
      </c>
      <c r="AC76" s="49">
        <f t="shared" ca="1" si="205"/>
        <v>1.2157388151771729</v>
      </c>
      <c r="AD76" s="49">
        <f t="shared" ca="1" si="205"/>
        <v>1.2157388151771729</v>
      </c>
      <c r="AE76" s="49">
        <f t="shared" ca="1" si="205"/>
        <v>1.2157388151771729</v>
      </c>
      <c r="AF76" s="49">
        <f t="shared" ca="1" si="205"/>
        <v>1.2157388151771729</v>
      </c>
      <c r="AG76" s="49">
        <f t="shared" ca="1" si="205"/>
        <v>1.2157388151771729</v>
      </c>
      <c r="AH76" s="49">
        <f t="shared" ca="1" si="205"/>
        <v>1.2157388151771729</v>
      </c>
      <c r="AI76" s="49">
        <f t="shared" ca="1" si="205"/>
        <v>1.2157388151771729</v>
      </c>
      <c r="AJ76" s="49">
        <f t="shared" ca="1" si="205"/>
        <v>1.2157388151771729</v>
      </c>
      <c r="AK76" s="49">
        <f t="shared" ca="1" si="205"/>
        <v>1.1136167547022904</v>
      </c>
      <c r="AL76" s="49">
        <f t="shared" ca="1" si="205"/>
        <v>1.1136167547022904</v>
      </c>
      <c r="AM76" s="49">
        <f t="shared" ca="1" si="205"/>
        <v>1.1136167547022904</v>
      </c>
      <c r="AN76" s="49">
        <f t="shared" ca="1" si="205"/>
        <v>1.1136167547022904</v>
      </c>
      <c r="AO76" s="49">
        <f t="shared" ca="1" si="205"/>
        <v>1.1136167547022904</v>
      </c>
      <c r="AP76" s="49">
        <f t="shared" ca="1" si="205"/>
        <v>1.1136167547022904</v>
      </c>
      <c r="AQ76" s="49">
        <f t="shared" ca="1" si="205"/>
        <v>1.1136167547022904</v>
      </c>
      <c r="AR76" s="49">
        <f t="shared" ca="1" si="205"/>
        <v>1.1136167547022904</v>
      </c>
      <c r="AS76" s="49">
        <f t="shared" ca="1" si="205"/>
        <v>1.1136167547022904</v>
      </c>
      <c r="AT76" s="49">
        <f t="shared" ca="1" si="205"/>
        <v>1.1136167547022904</v>
      </c>
      <c r="AU76" s="49">
        <f t="shared" ca="1" si="205"/>
        <v>1.1136167547022904</v>
      </c>
      <c r="AV76" s="49">
        <f t="shared" ca="1" si="205"/>
        <v>1.1136167547022904</v>
      </c>
      <c r="AW76" s="49">
        <f t="shared" ca="1" si="205"/>
        <v>1.020072947307298</v>
      </c>
      <c r="AX76" s="49">
        <f t="shared" ca="1" si="205"/>
        <v>1.020072947307298</v>
      </c>
      <c r="AY76" s="49">
        <f t="shared" ca="1" si="205"/>
        <v>1.020072947307298</v>
      </c>
      <c r="AZ76" s="49">
        <f t="shared" ca="1" si="205"/>
        <v>1.020072947307298</v>
      </c>
      <c r="BA76" s="49">
        <f t="shared" ca="1" si="205"/>
        <v>1.020072947307298</v>
      </c>
      <c r="BB76" s="49">
        <f t="shared" ref="BB76:BM76" ca="1" si="206">IF(BB$56=$B76,OFFSET(BB$46,$C76,0)/12,BA76)</f>
        <v>1.020072947307298</v>
      </c>
      <c r="BC76" s="49">
        <f t="shared" ca="1" si="206"/>
        <v>1.020072947307298</v>
      </c>
      <c r="BD76" s="49">
        <f t="shared" ca="1" si="206"/>
        <v>1.020072947307298</v>
      </c>
      <c r="BE76" s="49">
        <f t="shared" ca="1" si="206"/>
        <v>1.020072947307298</v>
      </c>
      <c r="BF76" s="49">
        <f t="shared" ca="1" si="206"/>
        <v>1.020072947307298</v>
      </c>
      <c r="BG76" s="49">
        <f t="shared" ca="1" si="206"/>
        <v>1.020072947307298</v>
      </c>
      <c r="BH76" s="49">
        <f t="shared" ca="1" si="206"/>
        <v>1.020072947307298</v>
      </c>
      <c r="BI76" s="49">
        <f t="shared" ca="1" si="206"/>
        <v>0.93438681973348503</v>
      </c>
      <c r="BJ76" s="49">
        <f t="shared" ca="1" si="206"/>
        <v>0.93438681973348503</v>
      </c>
      <c r="BK76" s="49">
        <f t="shared" ca="1" si="206"/>
        <v>0.93438681973348503</v>
      </c>
      <c r="BL76" s="49">
        <f t="shared" ca="1" si="206"/>
        <v>0.93438681973348503</v>
      </c>
      <c r="BM76" s="49">
        <f t="shared" ca="1" si="206"/>
        <v>0.93438681973348503</v>
      </c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</row>
    <row r="77" spans="1:86" ht="15" customHeight="1" x14ac:dyDescent="0.45">
      <c r="A77" s="82"/>
      <c r="B77" s="84" t="s">
        <v>140</v>
      </c>
      <c r="C77">
        <f t="shared" si="203"/>
        <v>2</v>
      </c>
      <c r="Z77" s="49">
        <f t="shared" ref="Z77:BM81" ca="1" si="207">IF(Z$56=$B77,OFFSET(Z$46,$C77,0)/12,Y77)</f>
        <v>1.2522109796324881</v>
      </c>
      <c r="AA77" s="49">
        <f t="shared" ca="1" si="207"/>
        <v>1.2522109796324881</v>
      </c>
      <c r="AB77" s="49">
        <f t="shared" ca="1" si="207"/>
        <v>1.2522109796324881</v>
      </c>
      <c r="AC77" s="49">
        <f t="shared" ca="1" si="207"/>
        <v>1.2522109796324881</v>
      </c>
      <c r="AD77" s="49">
        <f t="shared" ca="1" si="207"/>
        <v>1.2522109796324881</v>
      </c>
      <c r="AE77" s="49">
        <f t="shared" ca="1" si="207"/>
        <v>1.2522109796324881</v>
      </c>
      <c r="AF77" s="49">
        <f t="shared" ca="1" si="207"/>
        <v>1.2522109796324881</v>
      </c>
      <c r="AG77" s="49">
        <f t="shared" ca="1" si="207"/>
        <v>1.2522109796324881</v>
      </c>
      <c r="AH77" s="49">
        <f t="shared" ca="1" si="207"/>
        <v>1.2522109796324881</v>
      </c>
      <c r="AI77" s="49">
        <f t="shared" ca="1" si="207"/>
        <v>1.2522109796324881</v>
      </c>
      <c r="AJ77" s="49">
        <f t="shared" ca="1" si="207"/>
        <v>1.2522109796324881</v>
      </c>
      <c r="AK77" s="49">
        <f t="shared" ca="1" si="207"/>
        <v>1.2522109796324881</v>
      </c>
      <c r="AL77" s="49">
        <f t="shared" ca="1" si="207"/>
        <v>1.147025257343359</v>
      </c>
      <c r="AM77" s="49">
        <f t="shared" ca="1" si="207"/>
        <v>1.147025257343359</v>
      </c>
      <c r="AN77" s="49">
        <f t="shared" ca="1" si="207"/>
        <v>1.147025257343359</v>
      </c>
      <c r="AO77" s="49">
        <f t="shared" ca="1" si="207"/>
        <v>1.147025257343359</v>
      </c>
      <c r="AP77" s="49">
        <f t="shared" ca="1" si="207"/>
        <v>1.147025257343359</v>
      </c>
      <c r="AQ77" s="49">
        <f t="shared" ca="1" si="207"/>
        <v>1.147025257343359</v>
      </c>
      <c r="AR77" s="49">
        <f t="shared" ca="1" si="207"/>
        <v>1.147025257343359</v>
      </c>
      <c r="AS77" s="49">
        <f t="shared" ca="1" si="207"/>
        <v>1.147025257343359</v>
      </c>
      <c r="AT77" s="49">
        <f t="shared" ca="1" si="207"/>
        <v>1.147025257343359</v>
      </c>
      <c r="AU77" s="49">
        <f t="shared" ca="1" si="207"/>
        <v>1.147025257343359</v>
      </c>
      <c r="AV77" s="49">
        <f t="shared" ca="1" si="207"/>
        <v>1.147025257343359</v>
      </c>
      <c r="AW77" s="49">
        <f t="shared" ca="1" si="207"/>
        <v>1.147025257343359</v>
      </c>
      <c r="AX77" s="49">
        <f t="shared" ca="1" si="207"/>
        <v>1.0506751357265169</v>
      </c>
      <c r="AY77" s="49">
        <f t="shared" ca="1" si="207"/>
        <v>1.0506751357265169</v>
      </c>
      <c r="AZ77" s="49">
        <f t="shared" ca="1" si="207"/>
        <v>1.0506751357265169</v>
      </c>
      <c r="BA77" s="49">
        <f t="shared" ca="1" si="207"/>
        <v>1.0506751357265169</v>
      </c>
      <c r="BB77" s="49">
        <f t="shared" ca="1" si="207"/>
        <v>1.0506751357265169</v>
      </c>
      <c r="BC77" s="49">
        <f t="shared" ca="1" si="207"/>
        <v>1.0506751357265169</v>
      </c>
      <c r="BD77" s="49">
        <f t="shared" ca="1" si="207"/>
        <v>1.0506751357265169</v>
      </c>
      <c r="BE77" s="49">
        <f t="shared" ca="1" si="207"/>
        <v>1.0506751357265169</v>
      </c>
      <c r="BF77" s="49">
        <f t="shared" ca="1" si="207"/>
        <v>1.0506751357265169</v>
      </c>
      <c r="BG77" s="49">
        <f t="shared" ca="1" si="207"/>
        <v>1.0506751357265169</v>
      </c>
      <c r="BH77" s="49">
        <f t="shared" ca="1" si="207"/>
        <v>1.0506751357265169</v>
      </c>
      <c r="BI77" s="49">
        <f t="shared" ca="1" si="207"/>
        <v>1.0506751357265169</v>
      </c>
      <c r="BJ77" s="49">
        <f t="shared" ca="1" si="207"/>
        <v>0.96241842432548952</v>
      </c>
      <c r="BK77" s="49">
        <f t="shared" ca="1" si="207"/>
        <v>0.96241842432548952</v>
      </c>
      <c r="BL77" s="49">
        <f t="shared" ca="1" si="207"/>
        <v>0.96241842432548952</v>
      </c>
      <c r="BM77" s="49">
        <f t="shared" ca="1" si="207"/>
        <v>0.96241842432548952</v>
      </c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</row>
    <row r="78" spans="1:86" ht="15" customHeight="1" x14ac:dyDescent="0.45">
      <c r="A78" s="82"/>
      <c r="B78" s="84" t="s">
        <v>141</v>
      </c>
      <c r="C78">
        <f t="shared" si="203"/>
        <v>2</v>
      </c>
      <c r="AA78" s="49">
        <f t="shared" ca="1" si="207"/>
        <v>1.2897773090214628</v>
      </c>
      <c r="AB78" s="49">
        <f t="shared" ca="1" si="207"/>
        <v>1.2897773090214628</v>
      </c>
      <c r="AC78" s="49">
        <f t="shared" ca="1" si="207"/>
        <v>1.2897773090214628</v>
      </c>
      <c r="AD78" s="49">
        <f t="shared" ca="1" si="207"/>
        <v>1.2897773090214628</v>
      </c>
      <c r="AE78" s="49">
        <f t="shared" ca="1" si="207"/>
        <v>1.2897773090214628</v>
      </c>
      <c r="AF78" s="49">
        <f t="shared" ca="1" si="207"/>
        <v>1.2897773090214628</v>
      </c>
      <c r="AG78" s="49">
        <f t="shared" ca="1" si="207"/>
        <v>1.2897773090214628</v>
      </c>
      <c r="AH78" s="49">
        <f t="shared" ca="1" si="207"/>
        <v>1.2897773090214628</v>
      </c>
      <c r="AI78" s="49">
        <f t="shared" ca="1" si="207"/>
        <v>1.2897773090214628</v>
      </c>
      <c r="AJ78" s="49">
        <f t="shared" ca="1" si="207"/>
        <v>1.2897773090214628</v>
      </c>
      <c r="AK78" s="49">
        <f t="shared" ca="1" si="207"/>
        <v>1.2897773090214628</v>
      </c>
      <c r="AL78" s="49">
        <f t="shared" ca="1" si="207"/>
        <v>1.2897773090214628</v>
      </c>
      <c r="AM78" s="49">
        <f t="shared" ca="1" si="207"/>
        <v>1.18143601506366</v>
      </c>
      <c r="AN78" s="49">
        <f t="shared" ca="1" si="207"/>
        <v>1.18143601506366</v>
      </c>
      <c r="AO78" s="49">
        <f t="shared" ca="1" si="207"/>
        <v>1.18143601506366</v>
      </c>
      <c r="AP78" s="49">
        <f t="shared" ca="1" si="207"/>
        <v>1.18143601506366</v>
      </c>
      <c r="AQ78" s="49">
        <f t="shared" ca="1" si="207"/>
        <v>1.18143601506366</v>
      </c>
      <c r="AR78" s="49">
        <f t="shared" ca="1" si="207"/>
        <v>1.18143601506366</v>
      </c>
      <c r="AS78" s="49">
        <f t="shared" ca="1" si="207"/>
        <v>1.18143601506366</v>
      </c>
      <c r="AT78" s="49">
        <f t="shared" ca="1" si="207"/>
        <v>1.18143601506366</v>
      </c>
      <c r="AU78" s="49">
        <f t="shared" ca="1" si="207"/>
        <v>1.18143601506366</v>
      </c>
      <c r="AV78" s="49">
        <f t="shared" ca="1" si="207"/>
        <v>1.18143601506366</v>
      </c>
      <c r="AW78" s="49">
        <f t="shared" ca="1" si="207"/>
        <v>1.18143601506366</v>
      </c>
      <c r="AX78" s="49">
        <f t="shared" ca="1" si="207"/>
        <v>1.18143601506366</v>
      </c>
      <c r="AY78" s="49">
        <f t="shared" ca="1" si="207"/>
        <v>1.0821953897983125</v>
      </c>
      <c r="AZ78" s="49">
        <f t="shared" ca="1" si="207"/>
        <v>1.0821953897983125</v>
      </c>
      <c r="BA78" s="49">
        <f t="shared" ca="1" si="207"/>
        <v>1.0821953897983125</v>
      </c>
      <c r="BB78" s="49">
        <f t="shared" ca="1" si="207"/>
        <v>1.0821953897983125</v>
      </c>
      <c r="BC78" s="49">
        <f t="shared" ca="1" si="207"/>
        <v>1.0821953897983125</v>
      </c>
      <c r="BD78" s="49">
        <f t="shared" ca="1" si="207"/>
        <v>1.0821953897983125</v>
      </c>
      <c r="BE78" s="49">
        <f t="shared" ca="1" si="207"/>
        <v>1.0821953897983125</v>
      </c>
      <c r="BF78" s="49">
        <f t="shared" ca="1" si="207"/>
        <v>1.0821953897983125</v>
      </c>
      <c r="BG78" s="49">
        <f t="shared" ca="1" si="207"/>
        <v>1.0821953897983125</v>
      </c>
      <c r="BH78" s="49">
        <f t="shared" ca="1" si="207"/>
        <v>1.0821953897983125</v>
      </c>
      <c r="BI78" s="49">
        <f t="shared" ca="1" si="207"/>
        <v>1.0821953897983125</v>
      </c>
      <c r="BJ78" s="49">
        <f t="shared" ca="1" si="207"/>
        <v>1.0821953897983125</v>
      </c>
      <c r="BK78" s="49">
        <f t="shared" ca="1" si="207"/>
        <v>0.99129097705525437</v>
      </c>
      <c r="BL78" s="49">
        <f t="shared" ca="1" si="207"/>
        <v>0.99129097705525437</v>
      </c>
      <c r="BM78" s="49">
        <f t="shared" ca="1" si="207"/>
        <v>0.99129097705525437</v>
      </c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</row>
    <row r="79" spans="1:86" ht="15" customHeight="1" x14ac:dyDescent="0.45">
      <c r="A79" s="82"/>
      <c r="B79" s="84" t="s">
        <v>142</v>
      </c>
      <c r="C79">
        <f t="shared" si="203"/>
        <v>2</v>
      </c>
      <c r="AB79" s="49">
        <f t="shared" ca="1" si="207"/>
        <v>1.3284706282921066</v>
      </c>
      <c r="AC79" s="49">
        <f t="shared" ca="1" si="207"/>
        <v>1.3284706282921066</v>
      </c>
      <c r="AD79" s="49">
        <f t="shared" ca="1" si="207"/>
        <v>1.3284706282921066</v>
      </c>
      <c r="AE79" s="49">
        <f t="shared" ca="1" si="207"/>
        <v>1.3284706282921066</v>
      </c>
      <c r="AF79" s="49">
        <f t="shared" ca="1" si="207"/>
        <v>1.3284706282921066</v>
      </c>
      <c r="AG79" s="49">
        <f t="shared" ca="1" si="207"/>
        <v>1.3284706282921066</v>
      </c>
      <c r="AH79" s="49">
        <f t="shared" ca="1" si="207"/>
        <v>1.3284706282921066</v>
      </c>
      <c r="AI79" s="49">
        <f t="shared" ca="1" si="207"/>
        <v>1.3284706282921066</v>
      </c>
      <c r="AJ79" s="49">
        <f t="shared" ca="1" si="207"/>
        <v>1.3284706282921066</v>
      </c>
      <c r="AK79" s="49">
        <f t="shared" ca="1" si="207"/>
        <v>1.3284706282921066</v>
      </c>
      <c r="AL79" s="49">
        <f t="shared" ca="1" si="207"/>
        <v>1.3284706282921066</v>
      </c>
      <c r="AM79" s="49">
        <f t="shared" ca="1" si="207"/>
        <v>1.3284706282921066</v>
      </c>
      <c r="AN79" s="49">
        <f t="shared" ca="1" si="207"/>
        <v>1.2168790955155697</v>
      </c>
      <c r="AO79" s="49">
        <f t="shared" ca="1" si="207"/>
        <v>1.2168790955155697</v>
      </c>
      <c r="AP79" s="49">
        <f t="shared" ca="1" si="207"/>
        <v>1.2168790955155697</v>
      </c>
      <c r="AQ79" s="49">
        <f t="shared" ca="1" si="207"/>
        <v>1.2168790955155697</v>
      </c>
      <c r="AR79" s="49">
        <f t="shared" ca="1" si="207"/>
        <v>1.2168790955155697</v>
      </c>
      <c r="AS79" s="49">
        <f t="shared" ca="1" si="207"/>
        <v>1.2168790955155697</v>
      </c>
      <c r="AT79" s="49">
        <f t="shared" ca="1" si="207"/>
        <v>1.2168790955155697</v>
      </c>
      <c r="AU79" s="49">
        <f t="shared" ca="1" si="207"/>
        <v>1.2168790955155697</v>
      </c>
      <c r="AV79" s="49">
        <f t="shared" ca="1" si="207"/>
        <v>1.2168790955155697</v>
      </c>
      <c r="AW79" s="49">
        <f t="shared" ca="1" si="207"/>
        <v>1.2168790955155697</v>
      </c>
      <c r="AX79" s="49">
        <f t="shared" ca="1" si="207"/>
        <v>1.2168790955155697</v>
      </c>
      <c r="AY79" s="49">
        <f t="shared" ca="1" si="207"/>
        <v>1.2168790955155697</v>
      </c>
      <c r="AZ79" s="49">
        <f t="shared" ca="1" si="207"/>
        <v>1.1146612514922618</v>
      </c>
      <c r="BA79" s="49">
        <f t="shared" ca="1" si="207"/>
        <v>1.1146612514922618</v>
      </c>
      <c r="BB79" s="49">
        <f t="shared" ca="1" si="207"/>
        <v>1.1146612514922618</v>
      </c>
      <c r="BC79" s="49">
        <f t="shared" ca="1" si="207"/>
        <v>1.1146612514922618</v>
      </c>
      <c r="BD79" s="49">
        <f t="shared" ca="1" si="207"/>
        <v>1.1146612514922618</v>
      </c>
      <c r="BE79" s="49">
        <f t="shared" ca="1" si="207"/>
        <v>1.1146612514922618</v>
      </c>
      <c r="BF79" s="49">
        <f t="shared" ca="1" si="207"/>
        <v>1.1146612514922618</v>
      </c>
      <c r="BG79" s="49">
        <f t="shared" ca="1" si="207"/>
        <v>1.1146612514922618</v>
      </c>
      <c r="BH79" s="49">
        <f t="shared" ca="1" si="207"/>
        <v>1.1146612514922618</v>
      </c>
      <c r="BI79" s="49">
        <f t="shared" ca="1" si="207"/>
        <v>1.1146612514922618</v>
      </c>
      <c r="BJ79" s="49">
        <f t="shared" ca="1" si="207"/>
        <v>1.1146612514922618</v>
      </c>
      <c r="BK79" s="49">
        <f t="shared" ca="1" si="207"/>
        <v>1.1146612514922618</v>
      </c>
      <c r="BL79" s="49">
        <f t="shared" ca="1" si="207"/>
        <v>1.0210297063669118</v>
      </c>
      <c r="BM79" s="49">
        <f t="shared" ca="1" si="207"/>
        <v>1.0210297063669118</v>
      </c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</row>
    <row r="80" spans="1:86" ht="15" customHeight="1" x14ac:dyDescent="0.45">
      <c r="A80" s="82"/>
      <c r="B80" s="84" t="s">
        <v>143</v>
      </c>
      <c r="C80">
        <f t="shared" si="203"/>
        <v>2</v>
      </c>
      <c r="AC80" s="49">
        <f t="shared" ca="1" si="207"/>
        <v>1.3683247471408695</v>
      </c>
      <c r="AD80" s="49">
        <f t="shared" ca="1" si="207"/>
        <v>1.3683247471408695</v>
      </c>
      <c r="AE80" s="49">
        <f t="shared" ca="1" si="207"/>
        <v>1.3683247471408695</v>
      </c>
      <c r="AF80" s="49">
        <f t="shared" ca="1" si="207"/>
        <v>1.3683247471408695</v>
      </c>
      <c r="AG80" s="49">
        <f t="shared" ca="1" si="207"/>
        <v>1.3683247471408695</v>
      </c>
      <c r="AH80" s="49">
        <f t="shared" ca="1" si="207"/>
        <v>1.3683247471408695</v>
      </c>
      <c r="AI80" s="49">
        <f t="shared" ca="1" si="207"/>
        <v>1.3683247471408695</v>
      </c>
      <c r="AJ80" s="49">
        <f t="shared" ca="1" si="207"/>
        <v>1.3683247471408695</v>
      </c>
      <c r="AK80" s="49">
        <f t="shared" ca="1" si="207"/>
        <v>1.3683247471408695</v>
      </c>
      <c r="AL80" s="49">
        <f t="shared" ca="1" si="207"/>
        <v>1.3683247471408695</v>
      </c>
      <c r="AM80" s="49">
        <f t="shared" ca="1" si="207"/>
        <v>1.3683247471408695</v>
      </c>
      <c r="AN80" s="49">
        <f t="shared" ca="1" si="207"/>
        <v>1.3683247471408695</v>
      </c>
      <c r="AO80" s="49">
        <f t="shared" ca="1" si="207"/>
        <v>1.2533854683810366</v>
      </c>
      <c r="AP80" s="49">
        <f t="shared" ca="1" si="207"/>
        <v>1.2533854683810366</v>
      </c>
      <c r="AQ80" s="49">
        <f t="shared" ca="1" si="207"/>
        <v>1.2533854683810366</v>
      </c>
      <c r="AR80" s="49">
        <f t="shared" ca="1" si="207"/>
        <v>1.2533854683810366</v>
      </c>
      <c r="AS80" s="49">
        <f t="shared" ca="1" si="207"/>
        <v>1.2533854683810366</v>
      </c>
      <c r="AT80" s="49">
        <f t="shared" ca="1" si="207"/>
        <v>1.2533854683810366</v>
      </c>
      <c r="AU80" s="49">
        <f t="shared" ca="1" si="207"/>
        <v>1.2533854683810366</v>
      </c>
      <c r="AV80" s="49">
        <f t="shared" ca="1" si="207"/>
        <v>1.2533854683810366</v>
      </c>
      <c r="AW80" s="49">
        <f t="shared" ca="1" si="207"/>
        <v>1.2533854683810366</v>
      </c>
      <c r="AX80" s="49">
        <f t="shared" ca="1" si="207"/>
        <v>1.2533854683810366</v>
      </c>
      <c r="AY80" s="49">
        <f t="shared" ca="1" si="207"/>
        <v>1.2533854683810366</v>
      </c>
      <c r="AZ80" s="49">
        <f t="shared" ca="1" si="207"/>
        <v>1.2533854683810366</v>
      </c>
      <c r="BA80" s="49">
        <f t="shared" ca="1" si="207"/>
        <v>1.1481010890370296</v>
      </c>
      <c r="BB80" s="49">
        <f t="shared" ca="1" si="207"/>
        <v>1.1481010890370296</v>
      </c>
      <c r="BC80" s="49">
        <f t="shared" ca="1" si="207"/>
        <v>1.1481010890370296</v>
      </c>
      <c r="BD80" s="49">
        <f t="shared" ca="1" si="207"/>
        <v>1.1481010890370296</v>
      </c>
      <c r="BE80" s="49">
        <f t="shared" ca="1" si="207"/>
        <v>1.1481010890370296</v>
      </c>
      <c r="BF80" s="49">
        <f t="shared" ca="1" si="207"/>
        <v>1.1481010890370296</v>
      </c>
      <c r="BG80" s="49">
        <f t="shared" ca="1" si="207"/>
        <v>1.1481010890370296</v>
      </c>
      <c r="BH80" s="49">
        <f t="shared" ca="1" si="207"/>
        <v>1.1481010890370296</v>
      </c>
      <c r="BI80" s="49">
        <f t="shared" ca="1" si="207"/>
        <v>1.1481010890370296</v>
      </c>
      <c r="BJ80" s="49">
        <f t="shared" ca="1" si="207"/>
        <v>1.1481010890370296</v>
      </c>
      <c r="BK80" s="49">
        <f t="shared" ca="1" si="207"/>
        <v>1.1481010890370296</v>
      </c>
      <c r="BL80" s="49">
        <f t="shared" ca="1" si="207"/>
        <v>1.1481010890370296</v>
      </c>
      <c r="BM80" s="49">
        <f t="shared" ca="1" si="207"/>
        <v>1.051660597557919</v>
      </c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</row>
    <row r="81" spans="1:102" ht="15" customHeight="1" x14ac:dyDescent="0.45">
      <c r="A81" s="82"/>
      <c r="B81" s="84" t="s">
        <v>132</v>
      </c>
      <c r="C81">
        <f t="shared" si="203"/>
        <v>3</v>
      </c>
      <c r="AD81" s="49">
        <f t="shared" ca="1" si="207"/>
        <v>1.1979683161218313</v>
      </c>
      <c r="AE81" s="49">
        <f t="shared" ca="1" si="207"/>
        <v>1.1979683161218313</v>
      </c>
      <c r="AF81" s="49">
        <f t="shared" ca="1" si="207"/>
        <v>1.1979683161218313</v>
      </c>
      <c r="AG81" s="49">
        <f t="shared" ca="1" si="207"/>
        <v>1.1979683161218313</v>
      </c>
      <c r="AH81" s="49">
        <f t="shared" ca="1" si="207"/>
        <v>1.1979683161218313</v>
      </c>
      <c r="AI81" s="49">
        <f t="shared" ca="1" si="207"/>
        <v>1.1979683161218313</v>
      </c>
      <c r="AJ81" s="49">
        <f t="shared" ca="1" si="207"/>
        <v>1.1979683161218313</v>
      </c>
      <c r="AK81" s="49">
        <f t="shared" ca="1" si="207"/>
        <v>1.1979683161218313</v>
      </c>
      <c r="AL81" s="49">
        <f t="shared" ca="1" si="207"/>
        <v>1.1979683161218313</v>
      </c>
      <c r="AM81" s="49">
        <f t="shared" ca="1" si="207"/>
        <v>1.1979683161218313</v>
      </c>
      <c r="AN81" s="49">
        <f t="shared" ca="1" si="207"/>
        <v>1.1979683161218313</v>
      </c>
      <c r="AO81" s="49">
        <f t="shared" ca="1" si="207"/>
        <v>1.1979683161218313</v>
      </c>
      <c r="AP81" s="49">
        <f t="shared" ca="1" si="207"/>
        <v>1.0973389775675975</v>
      </c>
      <c r="AQ81" s="49">
        <f t="shared" ca="1" si="207"/>
        <v>1.0973389775675975</v>
      </c>
      <c r="AR81" s="49">
        <f t="shared" ca="1" si="207"/>
        <v>1.0973389775675975</v>
      </c>
      <c r="AS81" s="49">
        <f t="shared" ca="1" si="207"/>
        <v>1.0973389775675975</v>
      </c>
      <c r="AT81" s="49">
        <f t="shared" ca="1" si="207"/>
        <v>1.0973389775675975</v>
      </c>
      <c r="AU81" s="49">
        <f t="shared" ca="1" si="207"/>
        <v>1.0973389775675975</v>
      </c>
      <c r="AV81" s="49">
        <f t="shared" ca="1" si="207"/>
        <v>1.0973389775675975</v>
      </c>
      <c r="AW81" s="49">
        <f t="shared" ca="1" si="207"/>
        <v>1.0973389775675975</v>
      </c>
      <c r="AX81" s="49">
        <f t="shared" ca="1" si="207"/>
        <v>1.0973389775675975</v>
      </c>
      <c r="AY81" s="49">
        <f t="shared" ca="1" si="207"/>
        <v>1.0973389775675975</v>
      </c>
      <c r="AZ81" s="49">
        <f t="shared" ca="1" si="207"/>
        <v>1.0973389775675975</v>
      </c>
      <c r="BA81" s="49">
        <f t="shared" ca="1" si="207"/>
        <v>1.0973389775675975</v>
      </c>
      <c r="BB81" s="49">
        <f t="shared" ca="1" si="207"/>
        <v>1.0051625034519194</v>
      </c>
      <c r="BC81" s="49">
        <f t="shared" ca="1" si="207"/>
        <v>1.0051625034519194</v>
      </c>
      <c r="BD81" s="49">
        <f t="shared" ca="1" si="207"/>
        <v>1.0051625034519194</v>
      </c>
      <c r="BE81" s="49">
        <f t="shared" ca="1" si="207"/>
        <v>1.0051625034519194</v>
      </c>
      <c r="BF81" s="49">
        <f t="shared" ca="1" si="207"/>
        <v>1.0051625034519194</v>
      </c>
      <c r="BG81" s="49">
        <f t="shared" ref="BG81:BM81" ca="1" si="208">IF(BG$56=$B81,OFFSET(BG$46,$C81,0)/12,BF81)</f>
        <v>1.0051625034519194</v>
      </c>
      <c r="BH81" s="49">
        <f t="shared" ca="1" si="208"/>
        <v>1.0051625034519194</v>
      </c>
      <c r="BI81" s="49">
        <f t="shared" ca="1" si="208"/>
        <v>1.0051625034519194</v>
      </c>
      <c r="BJ81" s="49">
        <f t="shared" ca="1" si="208"/>
        <v>1.0051625034519194</v>
      </c>
      <c r="BK81" s="49">
        <f t="shared" ca="1" si="208"/>
        <v>1.0051625034519194</v>
      </c>
      <c r="BL81" s="49">
        <f t="shared" ca="1" si="208"/>
        <v>1.0051625034519194</v>
      </c>
      <c r="BM81" s="49">
        <f t="shared" ca="1" si="208"/>
        <v>1.0051625034519194</v>
      </c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102" ht="15" customHeight="1" x14ac:dyDescent="0.45">
      <c r="A82" s="82"/>
      <c r="B82" s="84" t="s">
        <v>133</v>
      </c>
      <c r="C82">
        <f t="shared" si="203"/>
        <v>3</v>
      </c>
      <c r="AE82" s="49">
        <f t="shared" ref="AE82:BM86" ca="1" si="209">IF(AE$56=$B82,OFFSET(AE$46,$C82,0)/12,AD82)</f>
        <v>1.2279175240248772</v>
      </c>
      <c r="AF82" s="49">
        <f t="shared" ca="1" si="209"/>
        <v>1.2279175240248772</v>
      </c>
      <c r="AG82" s="49">
        <f t="shared" ca="1" si="209"/>
        <v>1.2279175240248772</v>
      </c>
      <c r="AH82" s="49">
        <f t="shared" ca="1" si="209"/>
        <v>1.2279175240248772</v>
      </c>
      <c r="AI82" s="49">
        <f t="shared" ca="1" si="209"/>
        <v>1.2279175240248772</v>
      </c>
      <c r="AJ82" s="49">
        <f t="shared" ca="1" si="209"/>
        <v>1.2279175240248772</v>
      </c>
      <c r="AK82" s="49">
        <f t="shared" ca="1" si="209"/>
        <v>1.2279175240248772</v>
      </c>
      <c r="AL82" s="49">
        <f t="shared" ca="1" si="209"/>
        <v>1.2279175240248772</v>
      </c>
      <c r="AM82" s="49">
        <f t="shared" ca="1" si="209"/>
        <v>1.2279175240248772</v>
      </c>
      <c r="AN82" s="49">
        <f t="shared" ca="1" si="209"/>
        <v>1.2279175240248772</v>
      </c>
      <c r="AO82" s="49">
        <f t="shared" ca="1" si="209"/>
        <v>1.2279175240248772</v>
      </c>
      <c r="AP82" s="49">
        <f t="shared" ca="1" si="209"/>
        <v>1.2279175240248772</v>
      </c>
      <c r="AQ82" s="49">
        <f t="shared" ca="1" si="209"/>
        <v>1.1247724520067874</v>
      </c>
      <c r="AR82" s="49">
        <f t="shared" ca="1" si="209"/>
        <v>1.1247724520067874</v>
      </c>
      <c r="AS82" s="49">
        <f t="shared" ca="1" si="209"/>
        <v>1.1247724520067874</v>
      </c>
      <c r="AT82" s="49">
        <f t="shared" ca="1" si="209"/>
        <v>1.1247724520067874</v>
      </c>
      <c r="AU82" s="49">
        <f t="shared" ca="1" si="209"/>
        <v>1.1247724520067874</v>
      </c>
      <c r="AV82" s="49">
        <f t="shared" ca="1" si="209"/>
        <v>1.1247724520067874</v>
      </c>
      <c r="AW82" s="49">
        <f t="shared" ca="1" si="209"/>
        <v>1.1247724520067874</v>
      </c>
      <c r="AX82" s="49">
        <f t="shared" ca="1" si="209"/>
        <v>1.1247724520067874</v>
      </c>
      <c r="AY82" s="49">
        <f t="shared" ca="1" si="209"/>
        <v>1.1247724520067874</v>
      </c>
      <c r="AZ82" s="49">
        <f t="shared" ca="1" si="209"/>
        <v>1.1247724520067874</v>
      </c>
      <c r="BA82" s="49">
        <f t="shared" ca="1" si="209"/>
        <v>1.1247724520067874</v>
      </c>
      <c r="BB82" s="49">
        <f t="shared" ca="1" si="209"/>
        <v>1.1247724520067874</v>
      </c>
      <c r="BC82" s="49">
        <f t="shared" ca="1" si="209"/>
        <v>1.0302915660382175</v>
      </c>
      <c r="BD82" s="49">
        <f t="shared" ca="1" si="209"/>
        <v>1.0302915660382175</v>
      </c>
      <c r="BE82" s="49">
        <f t="shared" ca="1" si="209"/>
        <v>1.0302915660382175</v>
      </c>
      <c r="BF82" s="49">
        <f t="shared" ca="1" si="209"/>
        <v>1.0302915660382175</v>
      </c>
      <c r="BG82" s="49">
        <f t="shared" ca="1" si="209"/>
        <v>1.0302915660382175</v>
      </c>
      <c r="BH82" s="49">
        <f t="shared" ca="1" si="209"/>
        <v>1.0302915660382175</v>
      </c>
      <c r="BI82" s="49">
        <f t="shared" ca="1" si="209"/>
        <v>1.0302915660382175</v>
      </c>
      <c r="BJ82" s="49">
        <f t="shared" ca="1" si="209"/>
        <v>1.0302915660382175</v>
      </c>
      <c r="BK82" s="49">
        <f t="shared" ca="1" si="209"/>
        <v>1.0302915660382175</v>
      </c>
      <c r="BL82" s="49">
        <f t="shared" ca="1" si="209"/>
        <v>1.0302915660382175</v>
      </c>
      <c r="BM82" s="49">
        <f t="shared" ca="1" si="209"/>
        <v>1.0302915660382175</v>
      </c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</row>
    <row r="83" spans="1:102" ht="15" customHeight="1" x14ac:dyDescent="0.45">
      <c r="A83" s="82"/>
      <c r="B83" s="84" t="s">
        <v>134</v>
      </c>
      <c r="C83">
        <f t="shared" si="203"/>
        <v>3</v>
      </c>
      <c r="AF83" s="49">
        <f t="shared" ca="1" si="209"/>
        <v>1.258615462125499</v>
      </c>
      <c r="AG83" s="49">
        <f t="shared" ca="1" si="209"/>
        <v>1.258615462125499</v>
      </c>
      <c r="AH83" s="49">
        <f t="shared" ca="1" si="209"/>
        <v>1.258615462125499</v>
      </c>
      <c r="AI83" s="49">
        <f t="shared" ca="1" si="209"/>
        <v>1.258615462125499</v>
      </c>
      <c r="AJ83" s="49">
        <f t="shared" ca="1" si="209"/>
        <v>1.258615462125499</v>
      </c>
      <c r="AK83" s="49">
        <f t="shared" ca="1" si="209"/>
        <v>1.258615462125499</v>
      </c>
      <c r="AL83" s="49">
        <f t="shared" ca="1" si="209"/>
        <v>1.258615462125499</v>
      </c>
      <c r="AM83" s="49">
        <f t="shared" ca="1" si="209"/>
        <v>1.258615462125499</v>
      </c>
      <c r="AN83" s="49">
        <f t="shared" ca="1" si="209"/>
        <v>1.258615462125499</v>
      </c>
      <c r="AO83" s="49">
        <f t="shared" ca="1" si="209"/>
        <v>1.258615462125499</v>
      </c>
      <c r="AP83" s="49">
        <f t="shared" ca="1" si="209"/>
        <v>1.258615462125499</v>
      </c>
      <c r="AQ83" s="49">
        <f t="shared" ca="1" si="209"/>
        <v>1.258615462125499</v>
      </c>
      <c r="AR83" s="49">
        <f t="shared" ca="1" si="209"/>
        <v>1.1528917633069571</v>
      </c>
      <c r="AS83" s="49">
        <f t="shared" ca="1" si="209"/>
        <v>1.1528917633069571</v>
      </c>
      <c r="AT83" s="49">
        <f t="shared" ca="1" si="209"/>
        <v>1.1528917633069571</v>
      </c>
      <c r="AU83" s="49">
        <f t="shared" ca="1" si="209"/>
        <v>1.1528917633069571</v>
      </c>
      <c r="AV83" s="49">
        <f t="shared" ca="1" si="209"/>
        <v>1.1528917633069571</v>
      </c>
      <c r="AW83" s="49">
        <f t="shared" ca="1" si="209"/>
        <v>1.1528917633069571</v>
      </c>
      <c r="AX83" s="49">
        <f t="shared" ca="1" si="209"/>
        <v>1.1528917633069571</v>
      </c>
      <c r="AY83" s="49">
        <f t="shared" ca="1" si="209"/>
        <v>1.1528917633069571</v>
      </c>
      <c r="AZ83" s="49">
        <f t="shared" ca="1" si="209"/>
        <v>1.1528917633069571</v>
      </c>
      <c r="BA83" s="49">
        <f t="shared" ca="1" si="209"/>
        <v>1.1528917633069571</v>
      </c>
      <c r="BB83" s="49">
        <f t="shared" ca="1" si="209"/>
        <v>1.1528917633069571</v>
      </c>
      <c r="BC83" s="49">
        <f t="shared" ca="1" si="209"/>
        <v>1.1528917633069571</v>
      </c>
      <c r="BD83" s="49">
        <f t="shared" ca="1" si="209"/>
        <v>1.0560488551891727</v>
      </c>
      <c r="BE83" s="49">
        <f t="shared" ca="1" si="209"/>
        <v>1.0560488551891727</v>
      </c>
      <c r="BF83" s="49">
        <f t="shared" ca="1" si="209"/>
        <v>1.0560488551891727</v>
      </c>
      <c r="BG83" s="49">
        <f t="shared" ca="1" si="209"/>
        <v>1.0560488551891727</v>
      </c>
      <c r="BH83" s="49">
        <f t="shared" ca="1" si="209"/>
        <v>1.0560488551891727</v>
      </c>
      <c r="BI83" s="49">
        <f t="shared" ca="1" si="209"/>
        <v>1.0560488551891727</v>
      </c>
      <c r="BJ83" s="49">
        <f t="shared" ca="1" si="209"/>
        <v>1.0560488551891727</v>
      </c>
      <c r="BK83" s="49">
        <f t="shared" ca="1" si="209"/>
        <v>1.0560488551891727</v>
      </c>
      <c r="BL83" s="49">
        <f t="shared" ca="1" si="209"/>
        <v>1.0560488551891727</v>
      </c>
      <c r="BM83" s="49">
        <f t="shared" ca="1" si="209"/>
        <v>1.0560488551891727</v>
      </c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</row>
    <row r="84" spans="1:102" ht="15" customHeight="1" x14ac:dyDescent="0.45">
      <c r="A84" s="82"/>
      <c r="B84" s="84" t="s">
        <v>135</v>
      </c>
      <c r="C84">
        <f t="shared" si="203"/>
        <v>3</v>
      </c>
      <c r="AG84" s="49">
        <f t="shared" ca="1" si="209"/>
        <v>1.2900808486786364</v>
      </c>
      <c r="AH84" s="49">
        <f t="shared" ca="1" si="209"/>
        <v>1.2900808486786364</v>
      </c>
      <c r="AI84" s="49">
        <f t="shared" ca="1" si="209"/>
        <v>1.2900808486786364</v>
      </c>
      <c r="AJ84" s="49">
        <f t="shared" ca="1" si="209"/>
        <v>1.2900808486786364</v>
      </c>
      <c r="AK84" s="49">
        <f t="shared" ca="1" si="209"/>
        <v>1.2900808486786364</v>
      </c>
      <c r="AL84" s="49">
        <f t="shared" ca="1" si="209"/>
        <v>1.2900808486786364</v>
      </c>
      <c r="AM84" s="49">
        <f t="shared" ca="1" si="209"/>
        <v>1.2900808486786364</v>
      </c>
      <c r="AN84" s="49">
        <f t="shared" ca="1" si="209"/>
        <v>1.2900808486786364</v>
      </c>
      <c r="AO84" s="49">
        <f t="shared" ca="1" si="209"/>
        <v>1.2900808486786364</v>
      </c>
      <c r="AP84" s="49">
        <f t="shared" ca="1" si="209"/>
        <v>1.2900808486786364</v>
      </c>
      <c r="AQ84" s="49">
        <f t="shared" ca="1" si="209"/>
        <v>1.2900808486786364</v>
      </c>
      <c r="AR84" s="49">
        <f t="shared" ca="1" si="209"/>
        <v>1.2900808486786364</v>
      </c>
      <c r="AS84" s="49">
        <f t="shared" ca="1" si="209"/>
        <v>1.181714057389631</v>
      </c>
      <c r="AT84" s="49">
        <f t="shared" ca="1" si="209"/>
        <v>1.181714057389631</v>
      </c>
      <c r="AU84" s="49">
        <f t="shared" ca="1" si="209"/>
        <v>1.181714057389631</v>
      </c>
      <c r="AV84" s="49">
        <f t="shared" ca="1" si="209"/>
        <v>1.181714057389631</v>
      </c>
      <c r="AW84" s="49">
        <f t="shared" ca="1" si="209"/>
        <v>1.181714057389631</v>
      </c>
      <c r="AX84" s="49">
        <f t="shared" ca="1" si="209"/>
        <v>1.181714057389631</v>
      </c>
      <c r="AY84" s="49">
        <f t="shared" ca="1" si="209"/>
        <v>1.181714057389631</v>
      </c>
      <c r="AZ84" s="49">
        <f t="shared" ca="1" si="209"/>
        <v>1.181714057389631</v>
      </c>
      <c r="BA84" s="49">
        <f t="shared" ca="1" si="209"/>
        <v>1.181714057389631</v>
      </c>
      <c r="BB84" s="49">
        <f t="shared" ca="1" si="209"/>
        <v>1.181714057389631</v>
      </c>
      <c r="BC84" s="49">
        <f t="shared" ca="1" si="209"/>
        <v>1.181714057389631</v>
      </c>
      <c r="BD84" s="49">
        <f t="shared" ca="1" si="209"/>
        <v>1.181714057389631</v>
      </c>
      <c r="BE84" s="49">
        <f t="shared" ca="1" si="209"/>
        <v>1.082450076568902</v>
      </c>
      <c r="BF84" s="49">
        <f t="shared" ca="1" si="209"/>
        <v>1.082450076568902</v>
      </c>
      <c r="BG84" s="49">
        <f t="shared" ca="1" si="209"/>
        <v>1.082450076568902</v>
      </c>
      <c r="BH84" s="49">
        <f t="shared" ca="1" si="209"/>
        <v>1.082450076568902</v>
      </c>
      <c r="BI84" s="49">
        <f t="shared" ca="1" si="209"/>
        <v>1.082450076568902</v>
      </c>
      <c r="BJ84" s="49">
        <f t="shared" ca="1" si="209"/>
        <v>1.082450076568902</v>
      </c>
      <c r="BK84" s="49">
        <f t="shared" ca="1" si="209"/>
        <v>1.082450076568902</v>
      </c>
      <c r="BL84" s="49">
        <f t="shared" ca="1" si="209"/>
        <v>1.082450076568902</v>
      </c>
      <c r="BM84" s="49">
        <f t="shared" ca="1" si="209"/>
        <v>1.082450076568902</v>
      </c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</row>
    <row r="85" spans="1:102" ht="15" customHeight="1" x14ac:dyDescent="0.45">
      <c r="A85" s="82"/>
      <c r="B85" s="84" t="s">
        <v>136</v>
      </c>
      <c r="C85">
        <f t="shared" si="203"/>
        <v>3</v>
      </c>
      <c r="AH85" s="49">
        <f t="shared" ca="1" si="209"/>
        <v>1.3223328698956023</v>
      </c>
      <c r="AI85" s="49">
        <f t="shared" ca="1" si="209"/>
        <v>1.3223328698956023</v>
      </c>
      <c r="AJ85" s="49">
        <f t="shared" ca="1" si="209"/>
        <v>1.3223328698956023</v>
      </c>
      <c r="AK85" s="49">
        <f t="shared" ca="1" si="209"/>
        <v>1.3223328698956023</v>
      </c>
      <c r="AL85" s="49">
        <f t="shared" ca="1" si="209"/>
        <v>1.3223328698956023</v>
      </c>
      <c r="AM85" s="49">
        <f t="shared" ca="1" si="209"/>
        <v>1.3223328698956023</v>
      </c>
      <c r="AN85" s="49">
        <f t="shared" ca="1" si="209"/>
        <v>1.3223328698956023</v>
      </c>
      <c r="AO85" s="49">
        <f t="shared" ca="1" si="209"/>
        <v>1.3223328698956023</v>
      </c>
      <c r="AP85" s="49">
        <f t="shared" ca="1" si="209"/>
        <v>1.3223328698956023</v>
      </c>
      <c r="AQ85" s="49">
        <f t="shared" ca="1" si="209"/>
        <v>1.3223328698956023</v>
      </c>
      <c r="AR85" s="49">
        <f t="shared" ca="1" si="209"/>
        <v>1.3223328698956023</v>
      </c>
      <c r="AS85" s="49">
        <f t="shared" ca="1" si="209"/>
        <v>1.3223328698956023</v>
      </c>
      <c r="AT85" s="49">
        <f t="shared" ca="1" si="209"/>
        <v>1.2112569088243719</v>
      </c>
      <c r="AU85" s="49">
        <f t="shared" ca="1" si="209"/>
        <v>1.2112569088243719</v>
      </c>
      <c r="AV85" s="49">
        <f t="shared" ca="1" si="209"/>
        <v>1.2112569088243719</v>
      </c>
      <c r="AW85" s="49">
        <f t="shared" ca="1" si="209"/>
        <v>1.2112569088243719</v>
      </c>
      <c r="AX85" s="49">
        <f t="shared" ca="1" si="209"/>
        <v>1.2112569088243719</v>
      </c>
      <c r="AY85" s="49">
        <f t="shared" ca="1" si="209"/>
        <v>1.2112569088243719</v>
      </c>
      <c r="AZ85" s="49">
        <f t="shared" ca="1" si="209"/>
        <v>1.2112569088243719</v>
      </c>
      <c r="BA85" s="49">
        <f t="shared" ca="1" si="209"/>
        <v>1.2112569088243719</v>
      </c>
      <c r="BB85" s="49">
        <f t="shared" ca="1" si="209"/>
        <v>1.2112569088243719</v>
      </c>
      <c r="BC85" s="49">
        <f t="shared" ca="1" si="209"/>
        <v>1.2112569088243719</v>
      </c>
      <c r="BD85" s="49">
        <f t="shared" ca="1" si="209"/>
        <v>1.2112569088243719</v>
      </c>
      <c r="BE85" s="49">
        <f t="shared" ca="1" si="209"/>
        <v>1.2112569088243719</v>
      </c>
      <c r="BF85" s="49">
        <f t="shared" ca="1" si="209"/>
        <v>1.1095113284831246</v>
      </c>
      <c r="BG85" s="49">
        <f t="shared" ca="1" si="209"/>
        <v>1.1095113284831246</v>
      </c>
      <c r="BH85" s="49">
        <f t="shared" ca="1" si="209"/>
        <v>1.1095113284831246</v>
      </c>
      <c r="BI85" s="49">
        <f t="shared" ca="1" si="209"/>
        <v>1.1095113284831246</v>
      </c>
      <c r="BJ85" s="49">
        <f t="shared" ca="1" si="209"/>
        <v>1.1095113284831246</v>
      </c>
      <c r="BK85" s="49">
        <f t="shared" ca="1" si="209"/>
        <v>1.1095113284831246</v>
      </c>
      <c r="BL85" s="49">
        <f t="shared" ca="1" si="209"/>
        <v>1.1095113284831246</v>
      </c>
      <c r="BM85" s="49">
        <f t="shared" ca="1" si="209"/>
        <v>1.1095113284831246</v>
      </c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</row>
    <row r="86" spans="1:102" ht="15" customHeight="1" x14ac:dyDescent="0.45">
      <c r="A86" s="82"/>
      <c r="B86" s="84" t="s">
        <v>137</v>
      </c>
      <c r="C86">
        <f t="shared" si="203"/>
        <v>3</v>
      </c>
      <c r="AI86" s="49">
        <f t="shared" ca="1" si="209"/>
        <v>1.3553911916429928</v>
      </c>
      <c r="AJ86" s="49">
        <f t="shared" ca="1" si="209"/>
        <v>1.3553911916429928</v>
      </c>
      <c r="AK86" s="49">
        <f t="shared" ca="1" si="209"/>
        <v>1.3553911916429928</v>
      </c>
      <c r="AL86" s="49">
        <f t="shared" ca="1" si="209"/>
        <v>1.3553911916429928</v>
      </c>
      <c r="AM86" s="49">
        <f t="shared" ca="1" si="209"/>
        <v>1.3553911916429928</v>
      </c>
      <c r="AN86" s="49">
        <f t="shared" ca="1" si="209"/>
        <v>1.3553911916429928</v>
      </c>
      <c r="AO86" s="49">
        <f t="shared" ca="1" si="209"/>
        <v>1.3553911916429928</v>
      </c>
      <c r="AP86" s="49">
        <f t="shared" ca="1" si="209"/>
        <v>1.3553911916429928</v>
      </c>
      <c r="AQ86" s="49">
        <f t="shared" ca="1" si="209"/>
        <v>1.3553911916429928</v>
      </c>
      <c r="AR86" s="49">
        <f t="shared" ca="1" si="209"/>
        <v>1.3553911916429928</v>
      </c>
      <c r="AS86" s="49">
        <f t="shared" ca="1" si="209"/>
        <v>1.3553911916429928</v>
      </c>
      <c r="AT86" s="49">
        <f t="shared" ca="1" si="209"/>
        <v>1.3553911916429928</v>
      </c>
      <c r="AU86" s="49">
        <f t="shared" ca="1" si="209"/>
        <v>1.2415383315449813</v>
      </c>
      <c r="AV86" s="49">
        <f t="shared" ca="1" si="209"/>
        <v>1.2415383315449813</v>
      </c>
      <c r="AW86" s="49">
        <f t="shared" ca="1" si="209"/>
        <v>1.2415383315449813</v>
      </c>
      <c r="AX86" s="49">
        <f t="shared" ca="1" si="209"/>
        <v>1.2415383315449813</v>
      </c>
      <c r="AY86" s="49">
        <f t="shared" ca="1" si="209"/>
        <v>1.2415383315449813</v>
      </c>
      <c r="AZ86" s="49">
        <f t="shared" ca="1" si="209"/>
        <v>1.2415383315449813</v>
      </c>
      <c r="BA86" s="49">
        <f t="shared" ca="1" si="209"/>
        <v>1.2415383315449813</v>
      </c>
      <c r="BB86" s="49">
        <f t="shared" ca="1" si="209"/>
        <v>1.2415383315449813</v>
      </c>
      <c r="BC86" s="49">
        <f t="shared" ca="1" si="209"/>
        <v>1.2415383315449813</v>
      </c>
      <c r="BD86" s="49">
        <f t="shared" ca="1" si="209"/>
        <v>1.2415383315449813</v>
      </c>
      <c r="BE86" s="49">
        <f t="shared" ca="1" si="209"/>
        <v>1.2415383315449813</v>
      </c>
      <c r="BF86" s="49">
        <f t="shared" ca="1" si="209"/>
        <v>1.2415383315449813</v>
      </c>
      <c r="BG86" s="49">
        <f t="shared" ca="1" si="209"/>
        <v>1.1372491116952028</v>
      </c>
      <c r="BH86" s="49">
        <f t="shared" ca="1" si="209"/>
        <v>1.1372491116952028</v>
      </c>
      <c r="BI86" s="49">
        <f t="shared" ca="1" si="209"/>
        <v>1.1372491116952028</v>
      </c>
      <c r="BJ86" s="49">
        <f t="shared" ca="1" si="209"/>
        <v>1.1372491116952028</v>
      </c>
      <c r="BK86" s="49">
        <f t="shared" ca="1" si="209"/>
        <v>1.1372491116952028</v>
      </c>
      <c r="BL86" s="49">
        <f t="shared" ref="BL86:BM86" ca="1" si="210">IF(BL$56=$B86,OFFSET(BL$46,$C86,0)/12,BK86)</f>
        <v>1.1372491116952028</v>
      </c>
      <c r="BM86" s="49">
        <f t="shared" ca="1" si="210"/>
        <v>1.1372491116952028</v>
      </c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</row>
    <row r="87" spans="1:102" ht="15" customHeight="1" x14ac:dyDescent="0.45">
      <c r="A87" s="82"/>
      <c r="B87" s="84" t="s">
        <v>138</v>
      </c>
      <c r="C87">
        <f t="shared" si="203"/>
        <v>3</v>
      </c>
      <c r="AJ87" s="49">
        <f t="shared" ref="AJ87:BM91" ca="1" si="211">IF(AJ$56=$B87,OFFSET(AJ$46,$C87,0)/12,AI87)</f>
        <v>1.3892759714340672</v>
      </c>
      <c r="AK87" s="49">
        <f t="shared" ca="1" si="211"/>
        <v>1.3892759714340672</v>
      </c>
      <c r="AL87" s="49">
        <f t="shared" ca="1" si="211"/>
        <v>1.3892759714340672</v>
      </c>
      <c r="AM87" s="49">
        <f t="shared" ca="1" si="211"/>
        <v>1.3892759714340672</v>
      </c>
      <c r="AN87" s="49">
        <f t="shared" ca="1" si="211"/>
        <v>1.3892759714340672</v>
      </c>
      <c r="AO87" s="49">
        <f t="shared" ca="1" si="211"/>
        <v>1.3892759714340672</v>
      </c>
      <c r="AP87" s="49">
        <f t="shared" ca="1" si="211"/>
        <v>1.3892759714340672</v>
      </c>
      <c r="AQ87" s="49">
        <f t="shared" ca="1" si="211"/>
        <v>1.3892759714340672</v>
      </c>
      <c r="AR87" s="49">
        <f t="shared" ca="1" si="211"/>
        <v>1.3892759714340672</v>
      </c>
      <c r="AS87" s="49">
        <f t="shared" ca="1" si="211"/>
        <v>1.3892759714340672</v>
      </c>
      <c r="AT87" s="49">
        <f t="shared" ca="1" si="211"/>
        <v>1.3892759714340672</v>
      </c>
      <c r="AU87" s="49">
        <f t="shared" ca="1" si="211"/>
        <v>1.3892759714340672</v>
      </c>
      <c r="AV87" s="49">
        <f t="shared" ca="1" si="211"/>
        <v>1.2725767898336058</v>
      </c>
      <c r="AW87" s="49">
        <f t="shared" ca="1" si="211"/>
        <v>1.2725767898336058</v>
      </c>
      <c r="AX87" s="49">
        <f t="shared" ca="1" si="211"/>
        <v>1.2725767898336058</v>
      </c>
      <c r="AY87" s="49">
        <f t="shared" ca="1" si="211"/>
        <v>1.2725767898336058</v>
      </c>
      <c r="AZ87" s="49">
        <f t="shared" ca="1" si="211"/>
        <v>1.2725767898336058</v>
      </c>
      <c r="BA87" s="49">
        <f t="shared" ca="1" si="211"/>
        <v>1.2725767898336058</v>
      </c>
      <c r="BB87" s="49">
        <f t="shared" ca="1" si="211"/>
        <v>1.2725767898336058</v>
      </c>
      <c r="BC87" s="49">
        <f t="shared" ca="1" si="211"/>
        <v>1.2725767898336058</v>
      </c>
      <c r="BD87" s="49">
        <f t="shared" ca="1" si="211"/>
        <v>1.2725767898336058</v>
      </c>
      <c r="BE87" s="49">
        <f t="shared" ca="1" si="211"/>
        <v>1.2725767898336058</v>
      </c>
      <c r="BF87" s="49">
        <f t="shared" ca="1" si="211"/>
        <v>1.2725767898336058</v>
      </c>
      <c r="BG87" s="49">
        <f t="shared" ca="1" si="211"/>
        <v>1.2725767898336058</v>
      </c>
      <c r="BH87" s="49">
        <f t="shared" ca="1" si="211"/>
        <v>1.1656803394875828</v>
      </c>
      <c r="BI87" s="49">
        <f t="shared" ca="1" si="211"/>
        <v>1.1656803394875828</v>
      </c>
      <c r="BJ87" s="49">
        <f t="shared" ca="1" si="211"/>
        <v>1.1656803394875828</v>
      </c>
      <c r="BK87" s="49">
        <f t="shared" ca="1" si="211"/>
        <v>1.1656803394875828</v>
      </c>
      <c r="BL87" s="49">
        <f t="shared" ca="1" si="211"/>
        <v>1.1656803394875828</v>
      </c>
      <c r="BM87" s="49">
        <f t="shared" ca="1" si="211"/>
        <v>1.1656803394875828</v>
      </c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</row>
    <row r="88" spans="1:102" ht="15" customHeight="1" x14ac:dyDescent="0.45">
      <c r="A88" s="82"/>
      <c r="B88" s="84" t="s">
        <v>139</v>
      </c>
      <c r="C88">
        <f t="shared" si="203"/>
        <v>3</v>
      </c>
      <c r="AK88" s="49">
        <f t="shared" ca="1" si="211"/>
        <v>1.4240078707199191</v>
      </c>
      <c r="AL88" s="49">
        <f t="shared" ca="1" si="211"/>
        <v>1.4240078707199191</v>
      </c>
      <c r="AM88" s="49">
        <f t="shared" ca="1" si="211"/>
        <v>1.4240078707199191</v>
      </c>
      <c r="AN88" s="49">
        <f t="shared" ca="1" si="211"/>
        <v>1.4240078707199191</v>
      </c>
      <c r="AO88" s="49">
        <f t="shared" ca="1" si="211"/>
        <v>1.4240078707199191</v>
      </c>
      <c r="AP88" s="49">
        <f t="shared" ca="1" si="211"/>
        <v>1.4240078707199191</v>
      </c>
      <c r="AQ88" s="49">
        <f t="shared" ca="1" si="211"/>
        <v>1.4240078707199191</v>
      </c>
      <c r="AR88" s="49">
        <f t="shared" ca="1" si="211"/>
        <v>1.4240078707199191</v>
      </c>
      <c r="AS88" s="49">
        <f t="shared" ca="1" si="211"/>
        <v>1.4240078707199191</v>
      </c>
      <c r="AT88" s="49">
        <f t="shared" ca="1" si="211"/>
        <v>1.4240078707199191</v>
      </c>
      <c r="AU88" s="49">
        <f t="shared" ca="1" si="211"/>
        <v>1.4240078707199191</v>
      </c>
      <c r="AV88" s="49">
        <f t="shared" ca="1" si="211"/>
        <v>1.4240078707199191</v>
      </c>
      <c r="AW88" s="49">
        <f t="shared" ca="1" si="211"/>
        <v>1.3043912095794459</v>
      </c>
      <c r="AX88" s="49">
        <f t="shared" ca="1" si="211"/>
        <v>1.3043912095794459</v>
      </c>
      <c r="AY88" s="49">
        <f t="shared" ca="1" si="211"/>
        <v>1.3043912095794459</v>
      </c>
      <c r="AZ88" s="49">
        <f t="shared" ca="1" si="211"/>
        <v>1.3043912095794459</v>
      </c>
      <c r="BA88" s="49">
        <f t="shared" ca="1" si="211"/>
        <v>1.3043912095794459</v>
      </c>
      <c r="BB88" s="49">
        <f t="shared" ca="1" si="211"/>
        <v>1.3043912095794459</v>
      </c>
      <c r="BC88" s="49">
        <f t="shared" ca="1" si="211"/>
        <v>1.3043912095794459</v>
      </c>
      <c r="BD88" s="49">
        <f t="shared" ca="1" si="211"/>
        <v>1.3043912095794459</v>
      </c>
      <c r="BE88" s="49">
        <f t="shared" ca="1" si="211"/>
        <v>1.3043912095794459</v>
      </c>
      <c r="BF88" s="49">
        <f t="shared" ca="1" si="211"/>
        <v>1.3043912095794459</v>
      </c>
      <c r="BG88" s="49">
        <f t="shared" ca="1" si="211"/>
        <v>1.3043912095794459</v>
      </c>
      <c r="BH88" s="49">
        <f t="shared" ca="1" si="211"/>
        <v>1.3043912095794459</v>
      </c>
      <c r="BI88" s="49">
        <f t="shared" ca="1" si="211"/>
        <v>1.1948223479747726</v>
      </c>
      <c r="BJ88" s="49">
        <f t="shared" ca="1" si="211"/>
        <v>1.1948223479747726</v>
      </c>
      <c r="BK88" s="49">
        <f t="shared" ca="1" si="211"/>
        <v>1.1948223479747726</v>
      </c>
      <c r="BL88" s="49">
        <f t="shared" ca="1" si="211"/>
        <v>1.1948223479747726</v>
      </c>
      <c r="BM88" s="49">
        <f t="shared" ca="1" si="211"/>
        <v>1.1948223479747726</v>
      </c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</row>
    <row r="89" spans="1:102" ht="15" customHeight="1" x14ac:dyDescent="0.45">
      <c r="A89" s="82"/>
      <c r="B89" s="84" t="s">
        <v>140</v>
      </c>
      <c r="C89">
        <f t="shared" si="203"/>
        <v>3</v>
      </c>
      <c r="AL89" s="49">
        <f t="shared" ca="1" si="211"/>
        <v>1.459608067487917</v>
      </c>
      <c r="AM89" s="49">
        <f t="shared" ca="1" si="211"/>
        <v>1.459608067487917</v>
      </c>
      <c r="AN89" s="49">
        <f t="shared" ca="1" si="211"/>
        <v>1.459608067487917</v>
      </c>
      <c r="AO89" s="49">
        <f t="shared" ca="1" si="211"/>
        <v>1.459608067487917</v>
      </c>
      <c r="AP89" s="49">
        <f t="shared" ca="1" si="211"/>
        <v>1.459608067487917</v>
      </c>
      <c r="AQ89" s="49">
        <f t="shared" ca="1" si="211"/>
        <v>1.459608067487917</v>
      </c>
      <c r="AR89" s="49">
        <f t="shared" ca="1" si="211"/>
        <v>1.459608067487917</v>
      </c>
      <c r="AS89" s="49">
        <f t="shared" ca="1" si="211"/>
        <v>1.459608067487917</v>
      </c>
      <c r="AT89" s="49">
        <f t="shared" ca="1" si="211"/>
        <v>1.459608067487917</v>
      </c>
      <c r="AU89" s="49">
        <f t="shared" ca="1" si="211"/>
        <v>1.459608067487917</v>
      </c>
      <c r="AV89" s="49">
        <f t="shared" ca="1" si="211"/>
        <v>1.459608067487917</v>
      </c>
      <c r="AW89" s="49">
        <f t="shared" ca="1" si="211"/>
        <v>1.459608067487917</v>
      </c>
      <c r="AX89" s="49">
        <f t="shared" ca="1" si="211"/>
        <v>1.3370009898189321</v>
      </c>
      <c r="AY89" s="49">
        <f t="shared" ca="1" si="211"/>
        <v>1.3370009898189321</v>
      </c>
      <c r="AZ89" s="49">
        <f t="shared" ca="1" si="211"/>
        <v>1.3370009898189321</v>
      </c>
      <c r="BA89" s="49">
        <f t="shared" ca="1" si="211"/>
        <v>1.3370009898189321</v>
      </c>
      <c r="BB89" s="49">
        <f t="shared" ca="1" si="211"/>
        <v>1.3370009898189321</v>
      </c>
      <c r="BC89" s="49">
        <f t="shared" ca="1" si="211"/>
        <v>1.3370009898189321</v>
      </c>
      <c r="BD89" s="49">
        <f t="shared" ca="1" si="211"/>
        <v>1.3370009898189321</v>
      </c>
      <c r="BE89" s="49">
        <f t="shared" ca="1" si="211"/>
        <v>1.3370009898189321</v>
      </c>
      <c r="BF89" s="49">
        <f t="shared" ca="1" si="211"/>
        <v>1.3370009898189321</v>
      </c>
      <c r="BG89" s="49">
        <f t="shared" ca="1" si="211"/>
        <v>1.3370009898189321</v>
      </c>
      <c r="BH89" s="49">
        <f t="shared" ca="1" si="211"/>
        <v>1.3370009898189321</v>
      </c>
      <c r="BI89" s="49">
        <f t="shared" ca="1" si="211"/>
        <v>1.3370009898189321</v>
      </c>
      <c r="BJ89" s="49">
        <f t="shared" ca="1" si="211"/>
        <v>1.2246929066741419</v>
      </c>
      <c r="BK89" s="49">
        <f t="shared" ca="1" si="211"/>
        <v>1.2246929066741419</v>
      </c>
      <c r="BL89" s="49">
        <f t="shared" ca="1" si="211"/>
        <v>1.2246929066741419</v>
      </c>
      <c r="BM89" s="49">
        <f t="shared" ca="1" si="211"/>
        <v>1.2246929066741419</v>
      </c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</row>
    <row r="90" spans="1:102" ht="15" customHeight="1" x14ac:dyDescent="0.45">
      <c r="A90" s="82"/>
      <c r="B90" s="84" t="s">
        <v>141</v>
      </c>
      <c r="C90">
        <f t="shared" si="203"/>
        <v>3</v>
      </c>
      <c r="AM90" s="49">
        <f t="shared" ca="1" si="211"/>
        <v>1.496098269175115</v>
      </c>
      <c r="AN90" s="49">
        <f t="shared" ca="1" si="211"/>
        <v>1.496098269175115</v>
      </c>
      <c r="AO90" s="49">
        <f t="shared" ca="1" si="211"/>
        <v>1.496098269175115</v>
      </c>
      <c r="AP90" s="49">
        <f t="shared" ca="1" si="211"/>
        <v>1.496098269175115</v>
      </c>
      <c r="AQ90" s="49">
        <f t="shared" ca="1" si="211"/>
        <v>1.496098269175115</v>
      </c>
      <c r="AR90" s="49">
        <f t="shared" ca="1" si="211"/>
        <v>1.496098269175115</v>
      </c>
      <c r="AS90" s="49">
        <f t="shared" ca="1" si="211"/>
        <v>1.496098269175115</v>
      </c>
      <c r="AT90" s="49">
        <f t="shared" ca="1" si="211"/>
        <v>1.496098269175115</v>
      </c>
      <c r="AU90" s="49">
        <f t="shared" ca="1" si="211"/>
        <v>1.496098269175115</v>
      </c>
      <c r="AV90" s="49">
        <f t="shared" ca="1" si="211"/>
        <v>1.496098269175115</v>
      </c>
      <c r="AW90" s="49">
        <f t="shared" ca="1" si="211"/>
        <v>1.496098269175115</v>
      </c>
      <c r="AX90" s="49">
        <f t="shared" ca="1" si="211"/>
        <v>1.496098269175115</v>
      </c>
      <c r="AY90" s="49">
        <f t="shared" ca="1" si="211"/>
        <v>1.3704260145644056</v>
      </c>
      <c r="AZ90" s="49">
        <f t="shared" ca="1" si="211"/>
        <v>1.3704260145644056</v>
      </c>
      <c r="BA90" s="49">
        <f t="shared" ca="1" si="211"/>
        <v>1.3704260145644056</v>
      </c>
      <c r="BB90" s="49">
        <f t="shared" ca="1" si="211"/>
        <v>1.3704260145644056</v>
      </c>
      <c r="BC90" s="49">
        <f t="shared" ca="1" si="211"/>
        <v>1.3704260145644056</v>
      </c>
      <c r="BD90" s="49">
        <f t="shared" ca="1" si="211"/>
        <v>1.3704260145644056</v>
      </c>
      <c r="BE90" s="49">
        <f t="shared" ca="1" si="211"/>
        <v>1.3704260145644056</v>
      </c>
      <c r="BF90" s="49">
        <f t="shared" ca="1" si="211"/>
        <v>1.3704260145644056</v>
      </c>
      <c r="BG90" s="49">
        <f t="shared" ca="1" si="211"/>
        <v>1.3704260145644056</v>
      </c>
      <c r="BH90" s="49">
        <f t="shared" ca="1" si="211"/>
        <v>1.3704260145644056</v>
      </c>
      <c r="BI90" s="49">
        <f t="shared" ca="1" si="211"/>
        <v>1.3704260145644056</v>
      </c>
      <c r="BJ90" s="49">
        <f t="shared" ca="1" si="211"/>
        <v>1.3704260145644056</v>
      </c>
      <c r="BK90" s="49">
        <f t="shared" ca="1" si="211"/>
        <v>1.2553102293409955</v>
      </c>
      <c r="BL90" s="49">
        <f t="shared" ca="1" si="211"/>
        <v>1.2553102293409955</v>
      </c>
      <c r="BM90" s="49">
        <f t="shared" ca="1" si="211"/>
        <v>1.2553102293409955</v>
      </c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</row>
    <row r="91" spans="1:102" ht="15" customHeight="1" x14ac:dyDescent="0.45">
      <c r="A91" s="82"/>
      <c r="B91" s="84" t="s">
        <v>142</v>
      </c>
      <c r="C91">
        <f t="shared" si="203"/>
        <v>3</v>
      </c>
      <c r="AN91" s="49">
        <f t="shared" ca="1" si="211"/>
        <v>1.533500725904493</v>
      </c>
      <c r="AO91" s="49">
        <f t="shared" ca="1" si="211"/>
        <v>1.533500725904493</v>
      </c>
      <c r="AP91" s="49">
        <f t="shared" ca="1" si="211"/>
        <v>1.533500725904493</v>
      </c>
      <c r="AQ91" s="49">
        <f t="shared" ca="1" si="211"/>
        <v>1.533500725904493</v>
      </c>
      <c r="AR91" s="49">
        <f t="shared" ca="1" si="211"/>
        <v>1.533500725904493</v>
      </c>
      <c r="AS91" s="49">
        <f t="shared" ca="1" si="211"/>
        <v>1.533500725904493</v>
      </c>
      <c r="AT91" s="49">
        <f t="shared" ca="1" si="211"/>
        <v>1.533500725904493</v>
      </c>
      <c r="AU91" s="49">
        <f t="shared" ca="1" si="211"/>
        <v>1.533500725904493</v>
      </c>
      <c r="AV91" s="49">
        <f t="shared" ca="1" si="211"/>
        <v>1.533500725904493</v>
      </c>
      <c r="AW91" s="49">
        <f t="shared" ca="1" si="211"/>
        <v>1.533500725904493</v>
      </c>
      <c r="AX91" s="49">
        <f t="shared" ca="1" si="211"/>
        <v>1.533500725904493</v>
      </c>
      <c r="AY91" s="49">
        <f t="shared" ca="1" si="211"/>
        <v>1.533500725904493</v>
      </c>
      <c r="AZ91" s="49">
        <f t="shared" ca="1" si="211"/>
        <v>1.4046866649285157</v>
      </c>
      <c r="BA91" s="49">
        <f t="shared" ca="1" si="211"/>
        <v>1.4046866649285157</v>
      </c>
      <c r="BB91" s="49">
        <f t="shared" ca="1" si="211"/>
        <v>1.4046866649285157</v>
      </c>
      <c r="BC91" s="49">
        <f t="shared" ca="1" si="211"/>
        <v>1.4046866649285157</v>
      </c>
      <c r="BD91" s="49">
        <f t="shared" ca="1" si="211"/>
        <v>1.4046866649285157</v>
      </c>
      <c r="BE91" s="49">
        <f t="shared" ca="1" si="211"/>
        <v>1.4046866649285157</v>
      </c>
      <c r="BF91" s="49">
        <f t="shared" ca="1" si="211"/>
        <v>1.4046866649285157</v>
      </c>
      <c r="BG91" s="49">
        <f t="shared" ca="1" si="211"/>
        <v>1.4046866649285157</v>
      </c>
      <c r="BH91" s="49">
        <f t="shared" ca="1" si="211"/>
        <v>1.4046866649285157</v>
      </c>
      <c r="BI91" s="49">
        <f t="shared" ca="1" si="211"/>
        <v>1.4046866649285157</v>
      </c>
      <c r="BJ91" s="49">
        <f t="shared" ca="1" si="211"/>
        <v>1.4046866649285157</v>
      </c>
      <c r="BK91" s="49">
        <f t="shared" ca="1" si="211"/>
        <v>1.4046866649285157</v>
      </c>
      <c r="BL91" s="49">
        <f t="shared" ca="1" si="211"/>
        <v>1.2866929850745203</v>
      </c>
      <c r="BM91" s="49">
        <f t="shared" ca="1" si="211"/>
        <v>1.2866929850745203</v>
      </c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</row>
    <row r="92" spans="1:102" ht="15" customHeight="1" x14ac:dyDescent="0.45">
      <c r="A92" s="82"/>
      <c r="B92" s="84" t="s">
        <v>143</v>
      </c>
      <c r="C92">
        <f t="shared" si="203"/>
        <v>3</v>
      </c>
      <c r="AO92" s="49">
        <f t="shared" ref="AO92:BM96" ca="1" si="212">IF(AO$56=$B92,OFFSET(AO$46,$C92,0)/12,AN92)</f>
        <v>1.5718382440521053</v>
      </c>
      <c r="AP92" s="49">
        <f t="shared" ca="1" si="212"/>
        <v>1.5718382440521053</v>
      </c>
      <c r="AQ92" s="49">
        <f t="shared" ca="1" si="212"/>
        <v>1.5718382440521053</v>
      </c>
      <c r="AR92" s="49">
        <f t="shared" ca="1" si="212"/>
        <v>1.5718382440521053</v>
      </c>
      <c r="AS92" s="49">
        <f t="shared" ca="1" si="212"/>
        <v>1.5718382440521053</v>
      </c>
      <c r="AT92" s="49">
        <f t="shared" ca="1" si="212"/>
        <v>1.5718382440521053</v>
      </c>
      <c r="AU92" s="49">
        <f t="shared" ca="1" si="212"/>
        <v>1.5718382440521053</v>
      </c>
      <c r="AV92" s="49">
        <f t="shared" ca="1" si="212"/>
        <v>1.5718382440521053</v>
      </c>
      <c r="AW92" s="49">
        <f t="shared" ca="1" si="212"/>
        <v>1.5718382440521053</v>
      </c>
      <c r="AX92" s="49">
        <f t="shared" ca="1" si="212"/>
        <v>1.5718382440521053</v>
      </c>
      <c r="AY92" s="49">
        <f t="shared" ca="1" si="212"/>
        <v>1.5718382440521053</v>
      </c>
      <c r="AZ92" s="49">
        <f t="shared" ca="1" si="212"/>
        <v>1.5718382440521053</v>
      </c>
      <c r="BA92" s="49">
        <f t="shared" ca="1" si="212"/>
        <v>1.4398038315517285</v>
      </c>
      <c r="BB92" s="49">
        <f t="shared" ca="1" si="212"/>
        <v>1.4398038315517285</v>
      </c>
      <c r="BC92" s="49">
        <f t="shared" ca="1" si="212"/>
        <v>1.4398038315517285</v>
      </c>
      <c r="BD92" s="49">
        <f t="shared" ca="1" si="212"/>
        <v>1.4398038315517285</v>
      </c>
      <c r="BE92" s="49">
        <f t="shared" ca="1" si="212"/>
        <v>1.4398038315517285</v>
      </c>
      <c r="BF92" s="49">
        <f t="shared" ca="1" si="212"/>
        <v>1.4398038315517285</v>
      </c>
      <c r="BG92" s="49">
        <f t="shared" ca="1" si="212"/>
        <v>1.4398038315517285</v>
      </c>
      <c r="BH92" s="49">
        <f t="shared" ca="1" si="212"/>
        <v>1.4398038315517285</v>
      </c>
      <c r="BI92" s="49">
        <f t="shared" ca="1" si="212"/>
        <v>1.4398038315517285</v>
      </c>
      <c r="BJ92" s="49">
        <f t="shared" ca="1" si="212"/>
        <v>1.4398038315517285</v>
      </c>
      <c r="BK92" s="49">
        <f t="shared" ca="1" si="212"/>
        <v>1.4398038315517285</v>
      </c>
      <c r="BL92" s="49">
        <f t="shared" ca="1" si="212"/>
        <v>1.4398038315517285</v>
      </c>
      <c r="BM92" s="49">
        <f t="shared" ca="1" si="212"/>
        <v>1.3188603097013833</v>
      </c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</row>
    <row r="93" spans="1:102" ht="15" customHeight="1" x14ac:dyDescent="0.45">
      <c r="A93" s="82"/>
      <c r="B93" s="84" t="s">
        <v>132</v>
      </c>
      <c r="C93">
        <f t="shared" si="203"/>
        <v>4</v>
      </c>
      <c r="AP93" s="49">
        <f t="shared" ca="1" si="212"/>
        <v>1.6433568841564761</v>
      </c>
      <c r="AQ93" s="49">
        <f t="shared" ca="1" si="212"/>
        <v>1.6433568841564761</v>
      </c>
      <c r="AR93" s="49">
        <f t="shared" ca="1" si="212"/>
        <v>1.6433568841564761</v>
      </c>
      <c r="AS93" s="49">
        <f t="shared" ca="1" si="212"/>
        <v>1.6433568841564761</v>
      </c>
      <c r="AT93" s="49">
        <f t="shared" ca="1" si="212"/>
        <v>1.6433568841564761</v>
      </c>
      <c r="AU93" s="49">
        <f t="shared" ca="1" si="212"/>
        <v>1.6433568841564761</v>
      </c>
      <c r="AV93" s="49">
        <f t="shared" ca="1" si="212"/>
        <v>1.6433568841564761</v>
      </c>
      <c r="AW93" s="49">
        <f t="shared" ca="1" si="212"/>
        <v>1.6433568841564761</v>
      </c>
      <c r="AX93" s="49">
        <f t="shared" ca="1" si="212"/>
        <v>1.6433568841564761</v>
      </c>
      <c r="AY93" s="49">
        <f t="shared" ca="1" si="212"/>
        <v>1.6433568841564761</v>
      </c>
      <c r="AZ93" s="49">
        <f t="shared" ca="1" si="212"/>
        <v>1.6433568841564761</v>
      </c>
      <c r="BA93" s="49">
        <f t="shared" ca="1" si="212"/>
        <v>1.6433568841564761</v>
      </c>
      <c r="BB93" s="49">
        <f t="shared" ca="1" si="212"/>
        <v>1.5053149058873323</v>
      </c>
      <c r="BC93" s="49">
        <f t="shared" ca="1" si="212"/>
        <v>1.5053149058873323</v>
      </c>
      <c r="BD93" s="49">
        <f t="shared" ca="1" si="212"/>
        <v>1.5053149058873323</v>
      </c>
      <c r="BE93" s="49">
        <f t="shared" ca="1" si="212"/>
        <v>1.5053149058873323</v>
      </c>
      <c r="BF93" s="49">
        <f t="shared" ca="1" si="212"/>
        <v>1.5053149058873323</v>
      </c>
      <c r="BG93" s="49">
        <f t="shared" ca="1" si="212"/>
        <v>1.5053149058873323</v>
      </c>
      <c r="BH93" s="49">
        <f t="shared" ca="1" si="212"/>
        <v>1.5053149058873323</v>
      </c>
      <c r="BI93" s="49">
        <f t="shared" ca="1" si="212"/>
        <v>1.5053149058873323</v>
      </c>
      <c r="BJ93" s="49">
        <f t="shared" ca="1" si="212"/>
        <v>1.5053149058873323</v>
      </c>
      <c r="BK93" s="49">
        <f t="shared" ca="1" si="212"/>
        <v>1.5053149058873323</v>
      </c>
      <c r="BL93" s="49">
        <f t="shared" ca="1" si="212"/>
        <v>1.5053149058873323</v>
      </c>
      <c r="BM93" s="49">
        <f t="shared" ca="1" si="212"/>
        <v>1.5053149058873323</v>
      </c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</row>
    <row r="94" spans="1:102" ht="15" customHeight="1" x14ac:dyDescent="0.45">
      <c r="A94" s="82"/>
      <c r="B94" s="84" t="s">
        <v>133</v>
      </c>
      <c r="C94">
        <f t="shared" si="203"/>
        <v>4</v>
      </c>
      <c r="AQ94" s="49">
        <f t="shared" ca="1" si="212"/>
        <v>1.6844408062603879</v>
      </c>
      <c r="AR94" s="49">
        <f t="shared" ca="1" si="212"/>
        <v>1.6844408062603879</v>
      </c>
      <c r="AS94" s="49">
        <f t="shared" ca="1" si="212"/>
        <v>1.6844408062603879</v>
      </c>
      <c r="AT94" s="49">
        <f t="shared" ca="1" si="212"/>
        <v>1.6844408062603879</v>
      </c>
      <c r="AU94" s="49">
        <f t="shared" ca="1" si="212"/>
        <v>1.6844408062603879</v>
      </c>
      <c r="AV94" s="49">
        <f t="shared" ca="1" si="212"/>
        <v>1.6844408062603879</v>
      </c>
      <c r="AW94" s="49">
        <f t="shared" ca="1" si="212"/>
        <v>1.6844408062603879</v>
      </c>
      <c r="AX94" s="49">
        <f t="shared" ca="1" si="212"/>
        <v>1.6844408062603879</v>
      </c>
      <c r="AY94" s="49">
        <f t="shared" ca="1" si="212"/>
        <v>1.6844408062603879</v>
      </c>
      <c r="AZ94" s="49">
        <f t="shared" ca="1" si="212"/>
        <v>1.6844408062603879</v>
      </c>
      <c r="BA94" s="49">
        <f t="shared" ca="1" si="212"/>
        <v>1.6844408062603879</v>
      </c>
      <c r="BB94" s="49">
        <f t="shared" ca="1" si="212"/>
        <v>1.6844408062603879</v>
      </c>
      <c r="BC94" s="49">
        <f t="shared" ca="1" si="212"/>
        <v>1.5429477785345156</v>
      </c>
      <c r="BD94" s="49">
        <f t="shared" ca="1" si="212"/>
        <v>1.5429477785345156</v>
      </c>
      <c r="BE94" s="49">
        <f t="shared" ca="1" si="212"/>
        <v>1.5429477785345156</v>
      </c>
      <c r="BF94" s="49">
        <f t="shared" ca="1" si="212"/>
        <v>1.5429477785345156</v>
      </c>
      <c r="BG94" s="49">
        <f t="shared" ca="1" si="212"/>
        <v>1.5429477785345156</v>
      </c>
      <c r="BH94" s="49">
        <f t="shared" ca="1" si="212"/>
        <v>1.5429477785345156</v>
      </c>
      <c r="BI94" s="49">
        <f t="shared" ca="1" si="212"/>
        <v>1.5429477785345156</v>
      </c>
      <c r="BJ94" s="49">
        <f t="shared" ca="1" si="212"/>
        <v>1.5429477785345156</v>
      </c>
      <c r="BK94" s="49">
        <f t="shared" ca="1" si="212"/>
        <v>1.5429477785345156</v>
      </c>
      <c r="BL94" s="49">
        <f t="shared" ca="1" si="212"/>
        <v>1.5429477785345156</v>
      </c>
      <c r="BM94" s="49">
        <f t="shared" ca="1" si="212"/>
        <v>1.5429477785345156</v>
      </c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</row>
    <row r="95" spans="1:102" ht="15" customHeight="1" x14ac:dyDescent="0.45">
      <c r="A95" s="82"/>
      <c r="B95" s="84" t="s">
        <v>134</v>
      </c>
      <c r="C95">
        <f t="shared" si="203"/>
        <v>4</v>
      </c>
      <c r="AR95" s="49">
        <f t="shared" ca="1" si="212"/>
        <v>1.7265518264168975</v>
      </c>
      <c r="AS95" s="49">
        <f t="shared" ca="1" si="212"/>
        <v>1.7265518264168975</v>
      </c>
      <c r="AT95" s="49">
        <f t="shared" ca="1" si="212"/>
        <v>1.7265518264168975</v>
      </c>
      <c r="AU95" s="49">
        <f t="shared" ca="1" si="212"/>
        <v>1.7265518264168975</v>
      </c>
      <c r="AV95" s="49">
        <f t="shared" ca="1" si="212"/>
        <v>1.7265518264168975</v>
      </c>
      <c r="AW95" s="49">
        <f t="shared" ca="1" si="212"/>
        <v>1.7265518264168975</v>
      </c>
      <c r="AX95" s="49">
        <f t="shared" ca="1" si="212"/>
        <v>1.7265518264168975</v>
      </c>
      <c r="AY95" s="49">
        <f t="shared" ca="1" si="212"/>
        <v>1.7265518264168975</v>
      </c>
      <c r="AZ95" s="49">
        <f t="shared" ca="1" si="212"/>
        <v>1.7265518264168975</v>
      </c>
      <c r="BA95" s="49">
        <f t="shared" ca="1" si="212"/>
        <v>1.7265518264168975</v>
      </c>
      <c r="BB95" s="49">
        <f t="shared" ca="1" si="212"/>
        <v>1.7265518264168975</v>
      </c>
      <c r="BC95" s="49">
        <f t="shared" ca="1" si="212"/>
        <v>1.7265518264168975</v>
      </c>
      <c r="BD95" s="49">
        <f t="shared" ca="1" si="212"/>
        <v>1.5815214729978784</v>
      </c>
      <c r="BE95" s="49">
        <f t="shared" ca="1" si="212"/>
        <v>1.5815214729978784</v>
      </c>
      <c r="BF95" s="49">
        <f t="shared" ca="1" si="212"/>
        <v>1.5815214729978784</v>
      </c>
      <c r="BG95" s="49">
        <f t="shared" ca="1" si="212"/>
        <v>1.5815214729978784</v>
      </c>
      <c r="BH95" s="49">
        <f t="shared" ca="1" si="212"/>
        <v>1.5815214729978784</v>
      </c>
      <c r="BI95" s="49">
        <f t="shared" ca="1" si="212"/>
        <v>1.5815214729978784</v>
      </c>
      <c r="BJ95" s="49">
        <f t="shared" ca="1" si="212"/>
        <v>1.5815214729978784</v>
      </c>
      <c r="BK95" s="49">
        <f t="shared" ca="1" si="212"/>
        <v>1.5815214729978784</v>
      </c>
      <c r="BL95" s="49">
        <f t="shared" ca="1" si="212"/>
        <v>1.5815214729978784</v>
      </c>
      <c r="BM95" s="49">
        <f t="shared" ca="1" si="212"/>
        <v>1.5815214729978784</v>
      </c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</row>
    <row r="96" spans="1:102" ht="15" customHeight="1" x14ac:dyDescent="0.45">
      <c r="A96" s="82"/>
      <c r="B96" s="84" t="s">
        <v>135</v>
      </c>
      <c r="C96">
        <f t="shared" si="203"/>
        <v>4</v>
      </c>
      <c r="AS96" s="49">
        <f t="shared" ca="1" si="212"/>
        <v>1.76971562207732</v>
      </c>
      <c r="AT96" s="49">
        <f t="shared" ca="1" si="212"/>
        <v>1.76971562207732</v>
      </c>
      <c r="AU96" s="49">
        <f t="shared" ca="1" si="212"/>
        <v>1.76971562207732</v>
      </c>
      <c r="AV96" s="49">
        <f t="shared" ca="1" si="212"/>
        <v>1.76971562207732</v>
      </c>
      <c r="AW96" s="49">
        <f t="shared" ca="1" si="212"/>
        <v>1.76971562207732</v>
      </c>
      <c r="AX96" s="49">
        <f t="shared" ca="1" si="212"/>
        <v>1.76971562207732</v>
      </c>
      <c r="AY96" s="49">
        <f t="shared" ca="1" si="212"/>
        <v>1.76971562207732</v>
      </c>
      <c r="AZ96" s="49">
        <f t="shared" ca="1" si="212"/>
        <v>1.76971562207732</v>
      </c>
      <c r="BA96" s="49">
        <f t="shared" ca="1" si="212"/>
        <v>1.76971562207732</v>
      </c>
      <c r="BB96" s="49">
        <f t="shared" ca="1" si="212"/>
        <v>1.76971562207732</v>
      </c>
      <c r="BC96" s="49">
        <f t="shared" ca="1" si="212"/>
        <v>1.76971562207732</v>
      </c>
      <c r="BD96" s="49">
        <f t="shared" ca="1" si="212"/>
        <v>1.76971562207732</v>
      </c>
      <c r="BE96" s="49">
        <f t="shared" ca="1" si="212"/>
        <v>1.6210595098228253</v>
      </c>
      <c r="BF96" s="49">
        <f t="shared" ca="1" si="212"/>
        <v>1.6210595098228253</v>
      </c>
      <c r="BG96" s="49">
        <f t="shared" ca="1" si="212"/>
        <v>1.6210595098228253</v>
      </c>
      <c r="BH96" s="49">
        <f t="shared" ca="1" si="212"/>
        <v>1.6210595098228253</v>
      </c>
      <c r="BI96" s="49">
        <f t="shared" ca="1" si="212"/>
        <v>1.6210595098228253</v>
      </c>
      <c r="BJ96" s="49">
        <f t="shared" ca="1" si="212"/>
        <v>1.6210595098228253</v>
      </c>
      <c r="BK96" s="49">
        <f t="shared" ca="1" si="212"/>
        <v>1.6210595098228253</v>
      </c>
      <c r="BL96" s="49">
        <f t="shared" ca="1" si="212"/>
        <v>1.6210595098228253</v>
      </c>
      <c r="BM96" s="49">
        <f t="shared" ca="1" si="212"/>
        <v>1.6210595098228253</v>
      </c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</row>
    <row r="97" spans="1:105" ht="15" customHeight="1" x14ac:dyDescent="0.45">
      <c r="A97" s="82"/>
      <c r="B97" s="84" t="s">
        <v>136</v>
      </c>
      <c r="C97">
        <f t="shared" si="203"/>
        <v>4</v>
      </c>
      <c r="AS97" s="49"/>
      <c r="AT97" s="49">
        <f t="shared" ref="AT97:BM102" ca="1" si="213">IF(AT$56=$B97,OFFSET(AT$46,$C97,0)/12,AS97)</f>
        <v>1.813958512629253</v>
      </c>
      <c r="AU97" s="49">
        <f t="shared" ca="1" si="213"/>
        <v>1.813958512629253</v>
      </c>
      <c r="AV97" s="49">
        <f t="shared" ca="1" si="213"/>
        <v>1.813958512629253</v>
      </c>
      <c r="AW97" s="49">
        <f t="shared" ca="1" si="213"/>
        <v>1.813958512629253</v>
      </c>
      <c r="AX97" s="49">
        <f t="shared" ca="1" si="213"/>
        <v>1.813958512629253</v>
      </c>
      <c r="AY97" s="49">
        <f t="shared" ca="1" si="213"/>
        <v>1.813958512629253</v>
      </c>
      <c r="AZ97" s="49">
        <f t="shared" ca="1" si="213"/>
        <v>1.813958512629253</v>
      </c>
      <c r="BA97" s="49">
        <f t="shared" ca="1" si="213"/>
        <v>1.813958512629253</v>
      </c>
      <c r="BB97" s="49">
        <f t="shared" ca="1" si="213"/>
        <v>1.813958512629253</v>
      </c>
      <c r="BC97" s="49">
        <f t="shared" ca="1" si="213"/>
        <v>1.813958512629253</v>
      </c>
      <c r="BD97" s="49">
        <f t="shared" ca="1" si="213"/>
        <v>1.813958512629253</v>
      </c>
      <c r="BE97" s="49">
        <f t="shared" ca="1" si="213"/>
        <v>1.813958512629253</v>
      </c>
      <c r="BF97" s="49">
        <f t="shared" ca="1" si="213"/>
        <v>1.6615859975683958</v>
      </c>
      <c r="BG97" s="49">
        <f t="shared" ca="1" si="213"/>
        <v>1.6615859975683958</v>
      </c>
      <c r="BH97" s="49">
        <f t="shared" ca="1" si="213"/>
        <v>1.6615859975683958</v>
      </c>
      <c r="BI97" s="49">
        <f t="shared" ca="1" si="213"/>
        <v>1.6615859975683958</v>
      </c>
      <c r="BJ97" s="49">
        <f t="shared" ca="1" si="213"/>
        <v>1.6615859975683958</v>
      </c>
      <c r="BK97" s="49">
        <f t="shared" ca="1" si="213"/>
        <v>1.6615859975683958</v>
      </c>
      <c r="BL97" s="49">
        <f t="shared" ca="1" si="213"/>
        <v>1.6615859975683958</v>
      </c>
      <c r="BM97" s="49">
        <f t="shared" ca="1" si="213"/>
        <v>1.6615859975683958</v>
      </c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</row>
    <row r="98" spans="1:105" ht="15" customHeight="1" x14ac:dyDescent="0.45">
      <c r="A98" s="82"/>
      <c r="B98" s="84" t="s">
        <v>137</v>
      </c>
      <c r="C98">
        <f t="shared" si="203"/>
        <v>4</v>
      </c>
      <c r="AT98" s="49"/>
      <c r="AU98" s="49">
        <f t="shared" ca="1" si="213"/>
        <v>1.8593074754449841</v>
      </c>
      <c r="AV98" s="49">
        <f t="shared" ca="1" si="213"/>
        <v>1.8593074754449841</v>
      </c>
      <c r="AW98" s="49">
        <f t="shared" ca="1" si="213"/>
        <v>1.8593074754449841</v>
      </c>
      <c r="AX98" s="49">
        <f t="shared" ca="1" si="213"/>
        <v>1.8593074754449841</v>
      </c>
      <c r="AY98" s="49">
        <f t="shared" ca="1" si="213"/>
        <v>1.8593074754449841</v>
      </c>
      <c r="AZ98" s="49">
        <f t="shared" ca="1" si="213"/>
        <v>1.8593074754449841</v>
      </c>
      <c r="BA98" s="49">
        <f t="shared" ca="1" si="213"/>
        <v>1.8593074754449841</v>
      </c>
      <c r="BB98" s="49">
        <f t="shared" ca="1" si="213"/>
        <v>1.8593074754449841</v>
      </c>
      <c r="BC98" s="49">
        <f t="shared" ca="1" si="213"/>
        <v>1.8593074754449841</v>
      </c>
      <c r="BD98" s="49">
        <f t="shared" ca="1" si="213"/>
        <v>1.8593074754449841</v>
      </c>
      <c r="BE98" s="49">
        <f t="shared" ca="1" si="213"/>
        <v>1.8593074754449841</v>
      </c>
      <c r="BF98" s="49">
        <f t="shared" ca="1" si="213"/>
        <v>1.8593074754449841</v>
      </c>
      <c r="BG98" s="49">
        <f t="shared" ca="1" si="213"/>
        <v>1.7031256475076055</v>
      </c>
      <c r="BH98" s="49">
        <f t="shared" ca="1" si="213"/>
        <v>1.7031256475076055</v>
      </c>
      <c r="BI98" s="49">
        <f t="shared" ca="1" si="213"/>
        <v>1.7031256475076055</v>
      </c>
      <c r="BJ98" s="49">
        <f t="shared" ca="1" si="213"/>
        <v>1.7031256475076055</v>
      </c>
      <c r="BK98" s="49">
        <f t="shared" ca="1" si="213"/>
        <v>1.7031256475076055</v>
      </c>
      <c r="BL98" s="49">
        <f t="shared" ca="1" si="213"/>
        <v>1.7031256475076055</v>
      </c>
      <c r="BM98" s="49">
        <f t="shared" ca="1" si="213"/>
        <v>1.7031256475076055</v>
      </c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</row>
    <row r="99" spans="1:105" ht="15" customHeight="1" x14ac:dyDescent="0.45">
      <c r="A99" s="82"/>
      <c r="B99" s="84" t="s">
        <v>138</v>
      </c>
      <c r="C99">
        <f t="shared" si="203"/>
        <v>4</v>
      </c>
      <c r="AU99" s="49"/>
      <c r="AV99" s="49">
        <f t="shared" ca="1" si="213"/>
        <v>1.9057901623311091</v>
      </c>
      <c r="AW99" s="49">
        <f t="shared" ca="1" si="213"/>
        <v>1.9057901623311091</v>
      </c>
      <c r="AX99" s="49">
        <f t="shared" ca="1" si="213"/>
        <v>1.9057901623311091</v>
      </c>
      <c r="AY99" s="49">
        <f t="shared" ca="1" si="213"/>
        <v>1.9057901623311091</v>
      </c>
      <c r="AZ99" s="49">
        <f t="shared" ca="1" si="213"/>
        <v>1.9057901623311091</v>
      </c>
      <c r="BA99" s="49">
        <f t="shared" ca="1" si="213"/>
        <v>1.9057901623311091</v>
      </c>
      <c r="BB99" s="49">
        <f t="shared" ca="1" si="213"/>
        <v>1.9057901623311091</v>
      </c>
      <c r="BC99" s="49">
        <f t="shared" ca="1" si="213"/>
        <v>1.9057901623311091</v>
      </c>
      <c r="BD99" s="49">
        <f t="shared" ca="1" si="213"/>
        <v>1.9057901623311091</v>
      </c>
      <c r="BE99" s="49">
        <f t="shared" ca="1" si="213"/>
        <v>1.9057901623311091</v>
      </c>
      <c r="BF99" s="49">
        <f t="shared" ca="1" si="213"/>
        <v>1.9057901623311091</v>
      </c>
      <c r="BG99" s="49">
        <f t="shared" ca="1" si="213"/>
        <v>1.9057901623311091</v>
      </c>
      <c r="BH99" s="49">
        <f t="shared" ca="1" si="213"/>
        <v>1.7457037886952962</v>
      </c>
      <c r="BI99" s="49">
        <f t="shared" ca="1" si="213"/>
        <v>1.7457037886952962</v>
      </c>
      <c r="BJ99" s="49">
        <f t="shared" ca="1" si="213"/>
        <v>1.7457037886952962</v>
      </c>
      <c r="BK99" s="49">
        <f t="shared" ca="1" si="213"/>
        <v>1.7457037886952962</v>
      </c>
      <c r="BL99" s="49">
        <f t="shared" ca="1" si="213"/>
        <v>1.7457037886952962</v>
      </c>
      <c r="BM99" s="49">
        <f t="shared" ca="1" si="213"/>
        <v>1.7457037886952962</v>
      </c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</row>
    <row r="100" spans="1:105" ht="15" customHeight="1" x14ac:dyDescent="0.45">
      <c r="A100" s="82"/>
      <c r="B100" s="84" t="s">
        <v>139</v>
      </c>
      <c r="C100">
        <f t="shared" si="203"/>
        <v>4</v>
      </c>
      <c r="AV100" s="49"/>
      <c r="AW100" s="49">
        <f t="shared" ca="1" si="213"/>
        <v>1.9534349163893865</v>
      </c>
      <c r="AX100" s="49">
        <f t="shared" ca="1" si="213"/>
        <v>1.9534349163893865</v>
      </c>
      <c r="AY100" s="49">
        <f t="shared" ca="1" si="213"/>
        <v>1.9534349163893865</v>
      </c>
      <c r="AZ100" s="49">
        <f t="shared" ca="1" si="213"/>
        <v>1.9534349163893865</v>
      </c>
      <c r="BA100" s="49">
        <f t="shared" ca="1" si="213"/>
        <v>1.9534349163893865</v>
      </c>
      <c r="BB100" s="49">
        <f t="shared" ca="1" si="213"/>
        <v>1.9534349163893865</v>
      </c>
      <c r="BC100" s="49">
        <f t="shared" ca="1" si="213"/>
        <v>1.9534349163893865</v>
      </c>
      <c r="BD100" s="49">
        <f t="shared" ca="1" si="213"/>
        <v>1.9534349163893865</v>
      </c>
      <c r="BE100" s="49">
        <f t="shared" ca="1" si="213"/>
        <v>1.9534349163893865</v>
      </c>
      <c r="BF100" s="49">
        <f t="shared" ca="1" si="213"/>
        <v>1.9534349163893865</v>
      </c>
      <c r="BG100" s="49">
        <f t="shared" ca="1" si="213"/>
        <v>1.9534349163893865</v>
      </c>
      <c r="BH100" s="49">
        <f t="shared" ca="1" si="213"/>
        <v>1.9534349163893865</v>
      </c>
      <c r="BI100" s="49">
        <f t="shared" ca="1" si="213"/>
        <v>1.7893463834126784</v>
      </c>
      <c r="BJ100" s="49">
        <f t="shared" ca="1" si="213"/>
        <v>1.7893463834126784</v>
      </c>
      <c r="BK100" s="49">
        <f t="shared" ca="1" si="213"/>
        <v>1.7893463834126784</v>
      </c>
      <c r="BL100" s="49">
        <f t="shared" ca="1" si="213"/>
        <v>1.7893463834126784</v>
      </c>
      <c r="BM100" s="49">
        <f t="shared" ca="1" si="213"/>
        <v>1.7893463834126784</v>
      </c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</row>
    <row r="101" spans="1:105" ht="15" customHeight="1" x14ac:dyDescent="0.45">
      <c r="A101" s="82"/>
      <c r="B101" s="84" t="s">
        <v>140</v>
      </c>
      <c r="C101">
        <f t="shared" si="203"/>
        <v>4</v>
      </c>
      <c r="AX101" s="49">
        <f t="shared" ca="1" si="213"/>
        <v>2.0022707892991214</v>
      </c>
      <c r="AY101" s="49">
        <f t="shared" ca="1" si="213"/>
        <v>2.0022707892991214</v>
      </c>
      <c r="AZ101" s="49">
        <f t="shared" ca="1" si="213"/>
        <v>2.0022707892991214</v>
      </c>
      <c r="BA101" s="49">
        <f t="shared" ca="1" si="213"/>
        <v>2.0022707892991214</v>
      </c>
      <c r="BB101" s="49">
        <f t="shared" ca="1" si="213"/>
        <v>2.0022707892991214</v>
      </c>
      <c r="BC101" s="49">
        <f t="shared" ca="1" si="213"/>
        <v>2.0022707892991214</v>
      </c>
      <c r="BD101" s="49">
        <f t="shared" ca="1" si="213"/>
        <v>2.0022707892991214</v>
      </c>
      <c r="BE101" s="49">
        <f t="shared" ca="1" si="213"/>
        <v>2.0022707892991214</v>
      </c>
      <c r="BF101" s="49">
        <f t="shared" ca="1" si="213"/>
        <v>2.0022707892991214</v>
      </c>
      <c r="BG101" s="49">
        <f t="shared" ca="1" si="213"/>
        <v>2.0022707892991214</v>
      </c>
      <c r="BH101" s="49">
        <f t="shared" ca="1" si="213"/>
        <v>2.0022707892991214</v>
      </c>
      <c r="BI101" s="49">
        <f t="shared" ca="1" si="213"/>
        <v>2.0022707892991214</v>
      </c>
      <c r="BJ101" s="49">
        <f t="shared" ca="1" si="213"/>
        <v>1.8340800429979953</v>
      </c>
      <c r="BK101" s="49">
        <f t="shared" ca="1" si="213"/>
        <v>1.8340800429979953</v>
      </c>
      <c r="BL101" s="49">
        <f t="shared" ca="1" si="213"/>
        <v>1.8340800429979953</v>
      </c>
      <c r="BM101" s="49">
        <f t="shared" ca="1" si="213"/>
        <v>1.8340800429979953</v>
      </c>
      <c r="BN101" s="49"/>
    </row>
    <row r="102" spans="1:105" ht="15" customHeight="1" x14ac:dyDescent="0.45">
      <c r="A102" s="82"/>
      <c r="B102" s="84" t="s">
        <v>141</v>
      </c>
      <c r="C102">
        <f t="shared" si="203"/>
        <v>4</v>
      </c>
      <c r="AY102" s="49">
        <f t="shared" ca="1" si="213"/>
        <v>2.0523275590315992</v>
      </c>
      <c r="AZ102" s="49">
        <f t="shared" ca="1" si="213"/>
        <v>2.0523275590315992</v>
      </c>
      <c r="BA102" s="49">
        <f t="shared" ca="1" si="213"/>
        <v>2.0523275590315992</v>
      </c>
      <c r="BB102" s="49">
        <f t="shared" ca="1" si="213"/>
        <v>2.0523275590315992</v>
      </c>
      <c r="BC102" s="49">
        <f t="shared" ca="1" si="213"/>
        <v>2.0523275590315992</v>
      </c>
      <c r="BD102" s="49">
        <f t="shared" ca="1" si="213"/>
        <v>2.0523275590315992</v>
      </c>
      <c r="BE102" s="49">
        <f t="shared" ca="1" si="213"/>
        <v>2.0523275590315992</v>
      </c>
      <c r="BF102" s="49">
        <f t="shared" ca="1" si="213"/>
        <v>2.0523275590315992</v>
      </c>
      <c r="BG102" s="49">
        <f t="shared" ca="1" si="213"/>
        <v>2.0523275590315992</v>
      </c>
      <c r="BH102" s="49">
        <f t="shared" ca="1" si="213"/>
        <v>2.0523275590315992</v>
      </c>
      <c r="BI102" s="49">
        <f t="shared" ca="1" si="213"/>
        <v>2.0523275590315992</v>
      </c>
      <c r="BJ102" s="49">
        <f t="shared" ca="1" si="213"/>
        <v>2.0523275590315992</v>
      </c>
      <c r="BK102" s="49">
        <f t="shared" ref="BK102:BM102" ca="1" si="214">IF(BK$56=$B102,OFFSET(BK$46,$C102,0)/12,BJ102)</f>
        <v>1.8799320440729452</v>
      </c>
      <c r="BL102" s="49">
        <f t="shared" ca="1" si="214"/>
        <v>1.8799320440729452</v>
      </c>
      <c r="BM102" s="49">
        <f t="shared" ca="1" si="214"/>
        <v>1.8799320440729452</v>
      </c>
      <c r="BN102" s="49"/>
      <c r="BO102" s="49"/>
    </row>
    <row r="103" spans="1:105" ht="15" customHeight="1" x14ac:dyDescent="0.45">
      <c r="A103" s="82"/>
      <c r="B103" s="84" t="s">
        <v>142</v>
      </c>
      <c r="C103">
        <f t="shared" si="203"/>
        <v>4</v>
      </c>
      <c r="AZ103" s="49">
        <f t="shared" ref="AZ103:BM116" ca="1" si="215">IF(AZ$56=$B103,OFFSET(AZ$46,$C103,0)/12,AY103)</f>
        <v>2.1036357480073891</v>
      </c>
      <c r="BA103" s="49">
        <f t="shared" ca="1" si="215"/>
        <v>2.1036357480073891</v>
      </c>
      <c r="BB103" s="49">
        <f t="shared" ca="1" si="215"/>
        <v>2.1036357480073891</v>
      </c>
      <c r="BC103" s="49">
        <f t="shared" ca="1" si="215"/>
        <v>2.1036357480073891</v>
      </c>
      <c r="BD103" s="49">
        <f t="shared" ca="1" si="215"/>
        <v>2.1036357480073891</v>
      </c>
      <c r="BE103" s="49">
        <f t="shared" ca="1" si="215"/>
        <v>2.1036357480073891</v>
      </c>
      <c r="BF103" s="49">
        <f t="shared" ca="1" si="215"/>
        <v>2.1036357480073891</v>
      </c>
      <c r="BG103" s="49">
        <f t="shared" ca="1" si="215"/>
        <v>2.1036357480073891</v>
      </c>
      <c r="BH103" s="49">
        <f t="shared" ca="1" si="215"/>
        <v>2.1036357480073891</v>
      </c>
      <c r="BI103" s="49">
        <f t="shared" ca="1" si="215"/>
        <v>2.1036357480073891</v>
      </c>
      <c r="BJ103" s="49">
        <f t="shared" ca="1" si="215"/>
        <v>2.1036357480073891</v>
      </c>
      <c r="BK103" s="49">
        <f t="shared" ca="1" si="215"/>
        <v>2.1036357480073891</v>
      </c>
      <c r="BL103" s="49">
        <f t="shared" ca="1" si="215"/>
        <v>1.9269303451747684</v>
      </c>
      <c r="BM103" s="49">
        <f t="shared" ca="1" si="215"/>
        <v>1.9269303451747684</v>
      </c>
      <c r="BN103" s="49"/>
      <c r="BO103" s="49"/>
      <c r="BP103" s="49"/>
    </row>
    <row r="104" spans="1:105" ht="15" customHeight="1" x14ac:dyDescent="0.45">
      <c r="A104" s="82"/>
      <c r="B104" s="84" t="s">
        <v>143</v>
      </c>
      <c r="C104">
        <f t="shared" si="203"/>
        <v>4</v>
      </c>
      <c r="BA104" s="49">
        <f t="shared" ca="1" si="215"/>
        <v>2.1562266417075739</v>
      </c>
      <c r="BB104" s="49">
        <f t="shared" ca="1" si="215"/>
        <v>2.1562266417075739</v>
      </c>
      <c r="BC104" s="49">
        <f t="shared" ca="1" si="215"/>
        <v>2.1562266417075739</v>
      </c>
      <c r="BD104" s="49">
        <f t="shared" ca="1" si="215"/>
        <v>2.1562266417075739</v>
      </c>
      <c r="BE104" s="49">
        <f t="shared" ca="1" si="215"/>
        <v>2.1562266417075739</v>
      </c>
      <c r="BF104" s="49">
        <f t="shared" ca="1" si="215"/>
        <v>2.1562266417075739</v>
      </c>
      <c r="BG104" s="49">
        <f t="shared" ca="1" si="215"/>
        <v>2.1562266417075739</v>
      </c>
      <c r="BH104" s="49">
        <f t="shared" ca="1" si="215"/>
        <v>2.1562266417075739</v>
      </c>
      <c r="BI104" s="49">
        <f t="shared" ca="1" si="215"/>
        <v>2.1562266417075739</v>
      </c>
      <c r="BJ104" s="49">
        <f t="shared" ca="1" si="215"/>
        <v>2.1562266417075739</v>
      </c>
      <c r="BK104" s="49">
        <f t="shared" ca="1" si="215"/>
        <v>2.1562266417075739</v>
      </c>
      <c r="BL104" s="49">
        <f t="shared" ca="1" si="215"/>
        <v>2.1562266417075739</v>
      </c>
      <c r="BM104" s="49">
        <f t="shared" ca="1" si="215"/>
        <v>1.9751036038041381</v>
      </c>
      <c r="BN104" s="49"/>
      <c r="BO104" s="49"/>
      <c r="BP104" s="49"/>
      <c r="BQ104" s="49"/>
    </row>
    <row r="105" spans="1:105" ht="15" customHeight="1" x14ac:dyDescent="0.45">
      <c r="A105" s="82"/>
      <c r="B105" s="84" t="s">
        <v>132</v>
      </c>
      <c r="C105">
        <f t="shared" si="203"/>
        <v>5</v>
      </c>
      <c r="BB105" s="49">
        <f t="shared" ca="1" si="215"/>
        <v>2.2543349539052691</v>
      </c>
      <c r="BC105" s="49">
        <f t="shared" ca="1" si="215"/>
        <v>2.2543349539052691</v>
      </c>
      <c r="BD105" s="49">
        <f t="shared" ca="1" si="215"/>
        <v>2.2543349539052691</v>
      </c>
      <c r="BE105" s="49">
        <f t="shared" ca="1" si="215"/>
        <v>2.2543349539052691</v>
      </c>
      <c r="BF105" s="49">
        <f t="shared" ca="1" si="215"/>
        <v>2.2543349539052691</v>
      </c>
      <c r="BG105" s="49">
        <f t="shared" ca="1" si="215"/>
        <v>2.2543349539052691</v>
      </c>
      <c r="BH105" s="49">
        <f t="shared" ca="1" si="215"/>
        <v>2.2543349539052691</v>
      </c>
      <c r="BI105" s="49">
        <f t="shared" ca="1" si="215"/>
        <v>2.2543349539052691</v>
      </c>
      <c r="BJ105" s="49">
        <f t="shared" ca="1" si="215"/>
        <v>2.2543349539052691</v>
      </c>
      <c r="BK105" s="49">
        <f t="shared" ca="1" si="215"/>
        <v>2.2543349539052691</v>
      </c>
      <c r="BL105" s="49">
        <f t="shared" ca="1" si="215"/>
        <v>2.2543349539052691</v>
      </c>
      <c r="BM105" s="49">
        <f t="shared" ca="1" si="215"/>
        <v>2.2543349539052691</v>
      </c>
      <c r="BN105" s="49"/>
      <c r="BO105" s="49"/>
      <c r="BP105" s="49"/>
      <c r="BQ105" s="49"/>
      <c r="BR105" s="49"/>
    </row>
    <row r="106" spans="1:105" ht="15" customHeight="1" x14ac:dyDescent="0.45">
      <c r="A106" s="82"/>
      <c r="B106" s="84" t="s">
        <v>133</v>
      </c>
      <c r="C106">
        <f t="shared" si="203"/>
        <v>5</v>
      </c>
      <c r="BC106" s="49">
        <f t="shared" ca="1" si="215"/>
        <v>2.3106933277529005</v>
      </c>
      <c r="BD106" s="49">
        <f t="shared" ca="1" si="215"/>
        <v>2.3106933277529005</v>
      </c>
      <c r="BE106" s="49">
        <f t="shared" ca="1" si="215"/>
        <v>2.3106933277529005</v>
      </c>
      <c r="BF106" s="49">
        <f t="shared" ca="1" si="215"/>
        <v>2.3106933277529005</v>
      </c>
      <c r="BG106" s="49">
        <f t="shared" ca="1" si="215"/>
        <v>2.3106933277529005</v>
      </c>
      <c r="BH106" s="49">
        <f t="shared" ca="1" si="215"/>
        <v>2.3106933277529005</v>
      </c>
      <c r="BI106" s="49">
        <f t="shared" ca="1" si="215"/>
        <v>2.3106933277529005</v>
      </c>
      <c r="BJ106" s="49">
        <f t="shared" ca="1" si="215"/>
        <v>2.3106933277529005</v>
      </c>
      <c r="BK106" s="49">
        <f t="shared" ca="1" si="215"/>
        <v>2.3106933277529005</v>
      </c>
      <c r="BL106" s="49">
        <f t="shared" ca="1" si="215"/>
        <v>2.3106933277529005</v>
      </c>
      <c r="BM106" s="49">
        <f t="shared" ca="1" si="215"/>
        <v>2.3106933277529005</v>
      </c>
      <c r="BN106" s="49"/>
      <c r="BO106" s="49"/>
      <c r="BP106" s="49"/>
      <c r="BQ106" s="49"/>
      <c r="BR106" s="49"/>
      <c r="BS106" s="49"/>
    </row>
    <row r="107" spans="1:105" ht="15" customHeight="1" x14ac:dyDescent="0.45">
      <c r="A107" s="82"/>
      <c r="B107" s="84" t="s">
        <v>134</v>
      </c>
      <c r="C107">
        <f t="shared" si="203"/>
        <v>5</v>
      </c>
      <c r="BD107" s="49">
        <f t="shared" ca="1" si="215"/>
        <v>2.3684606609467234</v>
      </c>
      <c r="BE107" s="49">
        <f t="shared" ca="1" si="215"/>
        <v>2.3684606609467234</v>
      </c>
      <c r="BF107" s="49">
        <f t="shared" ca="1" si="215"/>
        <v>2.3684606609467234</v>
      </c>
      <c r="BG107" s="49">
        <f t="shared" ca="1" si="215"/>
        <v>2.3684606609467234</v>
      </c>
      <c r="BH107" s="49">
        <f t="shared" ca="1" si="215"/>
        <v>2.3684606609467234</v>
      </c>
      <c r="BI107" s="49">
        <f t="shared" ca="1" si="215"/>
        <v>2.3684606609467234</v>
      </c>
      <c r="BJ107" s="49">
        <f t="shared" ca="1" si="215"/>
        <v>2.3684606609467234</v>
      </c>
      <c r="BK107" s="49">
        <f t="shared" ca="1" si="215"/>
        <v>2.3684606609467234</v>
      </c>
      <c r="BL107" s="49">
        <f t="shared" ca="1" si="215"/>
        <v>2.3684606609467234</v>
      </c>
      <c r="BM107" s="49">
        <f t="shared" ca="1" si="215"/>
        <v>2.3684606609467234</v>
      </c>
      <c r="BN107" s="49"/>
      <c r="BO107" s="49"/>
      <c r="BP107" s="49"/>
      <c r="BQ107" s="49"/>
      <c r="BR107" s="49"/>
      <c r="BS107" s="49"/>
      <c r="BT107" s="49"/>
    </row>
    <row r="108" spans="1:105" ht="15" customHeight="1" x14ac:dyDescent="0.45">
      <c r="A108" s="82"/>
      <c r="B108" s="84" t="s">
        <v>135</v>
      </c>
      <c r="C108">
        <f t="shared" si="203"/>
        <v>5</v>
      </c>
      <c r="BE108" s="49">
        <f t="shared" ca="1" si="215"/>
        <v>2.4276721774703911</v>
      </c>
      <c r="BF108" s="49">
        <f t="shared" ca="1" si="215"/>
        <v>2.4276721774703911</v>
      </c>
      <c r="BG108" s="49">
        <f t="shared" ca="1" si="215"/>
        <v>2.4276721774703911</v>
      </c>
      <c r="BH108" s="49">
        <f t="shared" ca="1" si="215"/>
        <v>2.4276721774703911</v>
      </c>
      <c r="BI108" s="49">
        <f t="shared" ca="1" si="215"/>
        <v>2.4276721774703911</v>
      </c>
      <c r="BJ108" s="49">
        <f t="shared" ca="1" si="215"/>
        <v>2.4276721774703911</v>
      </c>
      <c r="BK108" s="49">
        <f t="shared" ca="1" si="215"/>
        <v>2.4276721774703911</v>
      </c>
      <c r="BL108" s="49">
        <f t="shared" ca="1" si="215"/>
        <v>2.4276721774703911</v>
      </c>
      <c r="BM108" s="49">
        <f t="shared" ca="1" si="215"/>
        <v>2.4276721774703911</v>
      </c>
      <c r="BN108" s="49"/>
      <c r="BO108" s="49"/>
      <c r="BP108" s="49"/>
      <c r="BQ108" s="49"/>
      <c r="BR108" s="49"/>
      <c r="BS108" s="49"/>
      <c r="BT108" s="49"/>
      <c r="BU108" s="49"/>
    </row>
    <row r="109" spans="1:105" ht="15" customHeight="1" x14ac:dyDescent="0.45">
      <c r="A109" s="82"/>
      <c r="B109" s="84" t="s">
        <v>136</v>
      </c>
      <c r="C109">
        <f t="shared" si="203"/>
        <v>5</v>
      </c>
      <c r="BF109" s="49">
        <f t="shared" ca="1" si="215"/>
        <v>2.4883639819071512</v>
      </c>
      <c r="BG109" s="49">
        <f t="shared" ca="1" si="215"/>
        <v>2.4883639819071512</v>
      </c>
      <c r="BH109" s="49">
        <f t="shared" ca="1" si="215"/>
        <v>2.4883639819071512</v>
      </c>
      <c r="BI109" s="49">
        <f t="shared" ca="1" si="215"/>
        <v>2.4883639819071512</v>
      </c>
      <c r="BJ109" s="49">
        <f t="shared" ca="1" si="215"/>
        <v>2.4883639819071512</v>
      </c>
      <c r="BK109" s="49">
        <f t="shared" ca="1" si="215"/>
        <v>2.4883639819071512</v>
      </c>
      <c r="BL109" s="49">
        <f t="shared" ca="1" si="215"/>
        <v>2.4883639819071512</v>
      </c>
      <c r="BM109" s="49">
        <f t="shared" ca="1" si="215"/>
        <v>2.4883639819071512</v>
      </c>
      <c r="BN109" s="49"/>
      <c r="BO109" s="49"/>
      <c r="BP109" s="49"/>
      <c r="BQ109" s="49"/>
      <c r="BR109" s="49"/>
      <c r="BS109" s="49"/>
      <c r="BT109" s="49"/>
      <c r="BU109" s="49"/>
      <c r="BV109" s="49"/>
    </row>
    <row r="110" spans="1:105" ht="15" customHeight="1" x14ac:dyDescent="0.45">
      <c r="A110" s="82"/>
      <c r="B110" s="84" t="s">
        <v>137</v>
      </c>
      <c r="C110">
        <f t="shared" si="203"/>
        <v>5</v>
      </c>
      <c r="BG110" s="49">
        <f t="shared" ca="1" si="215"/>
        <v>2.55057308145483</v>
      </c>
      <c r="BH110" s="49">
        <f t="shared" ca="1" si="215"/>
        <v>2.55057308145483</v>
      </c>
      <c r="BI110" s="49">
        <f t="shared" ca="1" si="215"/>
        <v>2.55057308145483</v>
      </c>
      <c r="BJ110" s="49">
        <f t="shared" ca="1" si="215"/>
        <v>2.55057308145483</v>
      </c>
      <c r="BK110" s="49">
        <f t="shared" ca="1" si="215"/>
        <v>2.55057308145483</v>
      </c>
      <c r="BL110" s="49">
        <f t="shared" ca="1" si="215"/>
        <v>2.55057308145483</v>
      </c>
      <c r="BM110" s="49">
        <f t="shared" ca="1" si="215"/>
        <v>2.55057308145483</v>
      </c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</row>
    <row r="111" spans="1:105" ht="15" customHeight="1" x14ac:dyDescent="0.45">
      <c r="A111" s="82"/>
      <c r="B111" s="84" t="s">
        <v>138</v>
      </c>
      <c r="C111">
        <f t="shared" si="203"/>
        <v>5</v>
      </c>
      <c r="BH111" s="49">
        <f t="shared" ca="1" si="215"/>
        <v>2.6143374084912008</v>
      </c>
      <c r="BI111" s="49">
        <f t="shared" ca="1" si="215"/>
        <v>2.6143374084912008</v>
      </c>
      <c r="BJ111" s="49">
        <f t="shared" ca="1" si="215"/>
        <v>2.6143374084912008</v>
      </c>
      <c r="BK111" s="49">
        <f t="shared" ca="1" si="215"/>
        <v>2.6143374084912008</v>
      </c>
      <c r="BL111" s="49">
        <f t="shared" ca="1" si="215"/>
        <v>2.6143374084912008</v>
      </c>
      <c r="BM111" s="49">
        <f t="shared" ca="1" si="215"/>
        <v>2.6143374084912008</v>
      </c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</row>
    <row r="112" spans="1:105" ht="15" customHeight="1" x14ac:dyDescent="0.45">
      <c r="A112" s="82"/>
      <c r="B112" s="84" t="s">
        <v>139</v>
      </c>
      <c r="C112">
        <f t="shared" si="203"/>
        <v>5</v>
      </c>
      <c r="BI112" s="49">
        <f t="shared" ca="1" si="215"/>
        <v>2.679695843703481</v>
      </c>
      <c r="BJ112" s="49">
        <f t="shared" ca="1" si="215"/>
        <v>2.679695843703481</v>
      </c>
      <c r="BK112" s="49">
        <f t="shared" ca="1" si="215"/>
        <v>2.679695843703481</v>
      </c>
      <c r="BL112" s="49">
        <f t="shared" ca="1" si="215"/>
        <v>2.679695843703481</v>
      </c>
      <c r="BM112" s="49">
        <f t="shared" ca="1" si="215"/>
        <v>2.679695843703481</v>
      </c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</row>
    <row r="113" spans="1:81" ht="15" customHeight="1" x14ac:dyDescent="0.45">
      <c r="A113" s="82"/>
      <c r="B113" s="84" t="s">
        <v>140</v>
      </c>
      <c r="C113">
        <f t="shared" si="203"/>
        <v>5</v>
      </c>
      <c r="BJ113" s="49">
        <f t="shared" ca="1" si="215"/>
        <v>2.7466882397960681</v>
      </c>
      <c r="BK113" s="49">
        <f t="shared" ca="1" si="215"/>
        <v>2.7466882397960681</v>
      </c>
      <c r="BL113" s="49">
        <f t="shared" ca="1" si="215"/>
        <v>2.7466882397960681</v>
      </c>
      <c r="BM113" s="49">
        <f t="shared" ca="1" si="215"/>
        <v>2.7466882397960681</v>
      </c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</row>
    <row r="114" spans="1:81" ht="15" customHeight="1" x14ac:dyDescent="0.45">
      <c r="A114" s="82"/>
      <c r="B114" s="84" t="s">
        <v>141</v>
      </c>
      <c r="C114">
        <f t="shared" si="203"/>
        <v>5</v>
      </c>
      <c r="BK114" s="49">
        <f t="shared" ca="1" si="215"/>
        <v>2.8153554457909693</v>
      </c>
      <c r="BL114" s="49">
        <f t="shared" ca="1" si="215"/>
        <v>2.8153554457909693</v>
      </c>
      <c r="BM114" s="49">
        <f t="shared" ca="1" si="215"/>
        <v>2.8153554457909693</v>
      </c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</row>
    <row r="115" spans="1:81" ht="15" customHeight="1" x14ac:dyDescent="0.45">
      <c r="A115" s="82"/>
      <c r="B115" s="84" t="s">
        <v>142</v>
      </c>
      <c r="C115">
        <f t="shared" si="203"/>
        <v>5</v>
      </c>
      <c r="BL115" s="49">
        <f t="shared" ca="1" si="215"/>
        <v>2.8857393319357438</v>
      </c>
      <c r="BM115" s="49">
        <f t="shared" ca="1" si="215"/>
        <v>2.8857393319357438</v>
      </c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</row>
    <row r="116" spans="1:81" ht="15" customHeight="1" x14ac:dyDescent="0.45">
      <c r="A116" s="82"/>
      <c r="B116" s="84" t="s">
        <v>143</v>
      </c>
      <c r="C116">
        <f t="shared" si="203"/>
        <v>5</v>
      </c>
      <c r="BM116" s="49">
        <f t="shared" ca="1" si="215"/>
        <v>2.9578828152341372</v>
      </c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</row>
    <row r="117" spans="1:81" ht="15" customHeight="1" x14ac:dyDescent="0.45">
      <c r="A117" s="82"/>
    </row>
    <row r="118" spans="1:81" ht="15" customHeight="1" x14ac:dyDescent="0.45">
      <c r="A118" s="82"/>
      <c r="B118" t="s">
        <v>328</v>
      </c>
      <c r="F118" s="49">
        <f ca="1">SUM(F57:F117)</f>
        <v>22.126587301587307</v>
      </c>
      <c r="G118" s="49">
        <f t="shared" ref="G118:BM118" ca="1" si="216">SUM(G57:G117)</f>
        <v>22.901017857142861</v>
      </c>
      <c r="H118" s="49">
        <f t="shared" ca="1" si="216"/>
        <v>23.702553482142861</v>
      </c>
      <c r="I118" s="49">
        <f t="shared" ca="1" si="216"/>
        <v>24.532142854017859</v>
      </c>
      <c r="J118" s="49">
        <f t="shared" ca="1" si="216"/>
        <v>25.390767853908486</v>
      </c>
      <c r="K118" s="49">
        <f t="shared" ca="1" si="216"/>
        <v>26.279444728795283</v>
      </c>
      <c r="L118" s="49">
        <f t="shared" ca="1" si="216"/>
        <v>27.199225294303119</v>
      </c>
      <c r="M118" s="49">
        <f t="shared" ca="1" si="216"/>
        <v>28.151198179603728</v>
      </c>
      <c r="N118" s="49">
        <f t="shared" ca="1" si="216"/>
        <v>29.13649011588986</v>
      </c>
      <c r="O118" s="49">
        <f t="shared" ca="1" si="216"/>
        <v>30.156267269946007</v>
      </c>
      <c r="P118" s="49">
        <f t="shared" ca="1" si="216"/>
        <v>31.211736624394117</v>
      </c>
      <c r="Q118" s="49">
        <f t="shared" ca="1" si="216"/>
        <v>32.304147406247914</v>
      </c>
      <c r="R118" s="49">
        <f t="shared" ca="1" si="216"/>
        <v>31.434020983545761</v>
      </c>
      <c r="S118" s="49">
        <f t="shared" ca="1" si="216"/>
        <v>32.387130934829223</v>
      </c>
      <c r="T118" s="49">
        <f t="shared" ca="1" si="216"/>
        <v>33.368508923817849</v>
      </c>
      <c r="U118" s="49">
        <f t="shared" ca="1" si="216"/>
        <v>34.37899160751364</v>
      </c>
      <c r="V118" s="49">
        <f t="shared" ca="1" si="216"/>
        <v>35.41944034418411</v>
      </c>
      <c r="W118" s="49">
        <f t="shared" ca="1" si="216"/>
        <v>36.490741920454738</v>
      </c>
      <c r="X118" s="49">
        <f t="shared" ca="1" si="216"/>
        <v>37.593809299726033</v>
      </c>
      <c r="Y118" s="49">
        <f t="shared" ca="1" si="216"/>
        <v>38.729582392537957</v>
      </c>
      <c r="Z118" s="49">
        <f t="shared" ca="1" si="216"/>
        <v>39.899028849522409</v>
      </c>
      <c r="AA118" s="49">
        <f t="shared" ca="1" si="216"/>
        <v>41.10314487760315</v>
      </c>
      <c r="AB118" s="49">
        <f t="shared" ca="1" si="216"/>
        <v>42.342956080121617</v>
      </c>
      <c r="AC118" s="49">
        <f t="shared" ca="1" si="216"/>
        <v>43.619518321586767</v>
      </c>
      <c r="AD118" s="49">
        <f t="shared" ca="1" si="216"/>
        <v>43.031943923882238</v>
      </c>
      <c r="AE118" s="49">
        <f t="shared" ca="1" si="216"/>
        <v>44.114748045332632</v>
      </c>
      <c r="AF118" s="49">
        <f t="shared" ca="1" si="216"/>
        <v>45.223598763883082</v>
      </c>
      <c r="AG118" s="49">
        <f t="shared" ca="1" si="216"/>
        <v>46.359113559893778</v>
      </c>
      <c r="AH118" s="49">
        <f t="shared" ca="1" si="216"/>
        <v>47.521924235918249</v>
      </c>
      <c r="AI118" s="49">
        <f t="shared" ca="1" si="216"/>
        <v>48.712677237664018</v>
      </c>
      <c r="AJ118" s="49">
        <f t="shared" ca="1" si="216"/>
        <v>49.932033981736637</v>
      </c>
      <c r="AK118" s="49">
        <f t="shared" ca="1" si="216"/>
        <v>51.180671190295101</v>
      </c>
      <c r="AL118" s="49">
        <f t="shared" ca="1" si="216"/>
        <v>52.459281232748296</v>
      </c>
      <c r="AM118" s="49">
        <f t="shared" ca="1" si="216"/>
        <v>53.768572474623916</v>
      </c>
      <c r="AN118" s="49">
        <f t="shared" ca="1" si="216"/>
        <v>55.109269633743217</v>
      </c>
      <c r="AO118" s="49">
        <f t="shared" ca="1" si="216"/>
        <v>56.482114143836526</v>
      </c>
      <c r="AP118" s="49">
        <f t="shared" ca="1" si="216"/>
        <v>56.389284563573824</v>
      </c>
      <c r="AQ118" s="49">
        <f t="shared" ca="1" si="216"/>
        <v>57.837656421057908</v>
      </c>
      <c r="AR118" s="49">
        <f t="shared" ca="1" si="216"/>
        <v>59.32130004354152</v>
      </c>
      <c r="AS118" s="49">
        <f t="shared" ca="1" si="216"/>
        <v>60.841066370086004</v>
      </c>
      <c r="AT118" s="49">
        <f t="shared" ca="1" si="216"/>
        <v>62.397826592058074</v>
      </c>
      <c r="AU118" s="49">
        <f t="shared" ca="1" si="216"/>
        <v>63.992472625459186</v>
      </c>
      <c r="AV118" s="49">
        <f t="shared" ca="1" si="216"/>
        <v>65.625917593926758</v>
      </c>
      <c r="AW118" s="49">
        <f t="shared" ca="1" si="216"/>
        <v>67.299096322635762</v>
      </c>
      <c r="AX118" s="49">
        <f t="shared" ca="1" si="216"/>
        <v>69.012965843334086</v>
      </c>
      <c r="AY118" s="49">
        <f t="shared" ca="1" si="216"/>
        <v>70.76850591074863</v>
      </c>
      <c r="AZ118" s="49">
        <f t="shared" ca="1" si="216"/>
        <v>72.5667195306048</v>
      </c>
      <c r="BA118" s="49">
        <f t="shared" ca="1" si="216"/>
        <v>74.408633499505754</v>
      </c>
      <c r="BB118" s="49">
        <f t="shared" ca="1" si="216"/>
        <v>74.934579673733921</v>
      </c>
      <c r="BC118" s="49">
        <f t="shared" ca="1" si="216"/>
        <v>76.887540816681849</v>
      </c>
      <c r="BD118" s="49">
        <f t="shared" ca="1" si="216"/>
        <v>78.888467209406684</v>
      </c>
      <c r="BE118" s="49">
        <f t="shared" ca="1" si="216"/>
        <v>80.938529719914484</v>
      </c>
      <c r="BF118" s="49">
        <f t="shared" ca="1" si="216"/>
        <v>83.0389275525188</v>
      </c>
      <c r="BG118" s="49">
        <f t="shared" ca="1" si="216"/>
        <v>85.190888925124057</v>
      </c>
      <c r="BH118" s="49">
        <f t="shared" ca="1" si="216"/>
        <v>87.395671762400426</v>
      </c>
      <c r="BI118" s="49">
        <f t="shared" ca="1" si="216"/>
        <v>89.654564405212</v>
      </c>
      <c r="BJ118" s="49">
        <f t="shared" ca="1" si="216"/>
        <v>91.968886336668618</v>
      </c>
      <c r="BK118" s="49">
        <f t="shared" ca="1" si="216"/>
        <v>94.339988925179711</v>
      </c>
      <c r="BL118" s="49">
        <f t="shared" ca="1" si="216"/>
        <v>96.769256184896321</v>
      </c>
      <c r="BM118" s="49">
        <f t="shared" ca="1" si="216"/>
        <v>99.258105553936161</v>
      </c>
    </row>
    <row r="119" spans="1:81" ht="15" customHeight="1" x14ac:dyDescent="0.45">
      <c r="A119" s="82"/>
    </row>
    <row r="120" spans="1:81" ht="15" customHeight="1" x14ac:dyDescent="0.45">
      <c r="A120" s="82" t="s">
        <v>162</v>
      </c>
    </row>
    <row r="121" spans="1:81" ht="15" customHeight="1" x14ac:dyDescent="0.45">
      <c r="A121" s="51"/>
      <c r="B121" t="s">
        <v>163</v>
      </c>
      <c r="F121" s="45">
        <v>1E-3</v>
      </c>
      <c r="G121" s="45">
        <v>1E-3</v>
      </c>
      <c r="H121" s="45">
        <v>1E-3</v>
      </c>
      <c r="I121" s="45">
        <v>1E-3</v>
      </c>
      <c r="J121" s="45">
        <v>1E-3</v>
      </c>
      <c r="K121" s="45">
        <v>1E-3</v>
      </c>
      <c r="L121" s="45">
        <v>1E-3</v>
      </c>
      <c r="M121" s="45">
        <v>1E-3</v>
      </c>
      <c r="N121" s="45">
        <v>1E-3</v>
      </c>
      <c r="O121" s="45">
        <v>1E-3</v>
      </c>
      <c r="P121" s="45">
        <v>1E-3</v>
      </c>
      <c r="Q121" s="45">
        <v>1E-3</v>
      </c>
      <c r="R121" s="45">
        <v>1E-3</v>
      </c>
      <c r="S121" s="45">
        <v>1E-3</v>
      </c>
      <c r="T121" s="45">
        <v>1E-3</v>
      </c>
      <c r="U121" s="45">
        <v>1E-3</v>
      </c>
      <c r="V121" s="45">
        <v>1E-3</v>
      </c>
      <c r="W121" s="45">
        <v>1E-3</v>
      </c>
      <c r="X121" s="45">
        <v>1E-3</v>
      </c>
      <c r="Y121" s="45">
        <v>1E-3</v>
      </c>
      <c r="Z121" s="45">
        <v>1E-3</v>
      </c>
      <c r="AA121" s="45">
        <v>1E-3</v>
      </c>
      <c r="AB121" s="45">
        <v>1E-3</v>
      </c>
      <c r="AC121" s="45">
        <v>1E-3</v>
      </c>
      <c r="AD121" s="45">
        <v>1E-3</v>
      </c>
      <c r="AE121" s="45">
        <v>1E-3</v>
      </c>
      <c r="AF121" s="45">
        <v>1E-3</v>
      </c>
      <c r="AG121" s="45">
        <v>1E-3</v>
      </c>
      <c r="AH121" s="45">
        <v>1E-3</v>
      </c>
      <c r="AI121" s="45">
        <v>1E-3</v>
      </c>
      <c r="AJ121" s="45">
        <v>1E-3</v>
      </c>
      <c r="AK121" s="45">
        <v>1E-3</v>
      </c>
      <c r="AL121" s="45">
        <v>1E-3</v>
      </c>
      <c r="AM121" s="45">
        <v>1E-3</v>
      </c>
      <c r="AN121" s="45">
        <v>1E-3</v>
      </c>
      <c r="AO121" s="45">
        <v>1E-3</v>
      </c>
      <c r="AP121" s="45">
        <v>1E-3</v>
      </c>
      <c r="AQ121" s="45">
        <v>1E-3</v>
      </c>
      <c r="AR121" s="45">
        <v>1E-3</v>
      </c>
      <c r="AS121" s="45">
        <v>1E-3</v>
      </c>
      <c r="AT121" s="45">
        <v>1E-3</v>
      </c>
      <c r="AU121" s="45">
        <v>1E-3</v>
      </c>
      <c r="AV121" s="45">
        <v>1E-3</v>
      </c>
      <c r="AW121" s="45">
        <v>1E-3</v>
      </c>
      <c r="AX121" s="45">
        <v>1E-3</v>
      </c>
      <c r="AY121" s="45">
        <v>1E-3</v>
      </c>
      <c r="AZ121" s="45">
        <v>1E-3</v>
      </c>
      <c r="BA121" s="45">
        <v>1E-3</v>
      </c>
      <c r="BB121" s="45">
        <v>1E-3</v>
      </c>
      <c r="BC121" s="45">
        <v>1E-3</v>
      </c>
      <c r="BD121" s="45">
        <v>1E-3</v>
      </c>
      <c r="BE121" s="45">
        <v>1E-3</v>
      </c>
      <c r="BF121" s="45">
        <v>1E-3</v>
      </c>
      <c r="BG121" s="45">
        <v>1E-3</v>
      </c>
      <c r="BH121" s="45">
        <v>1E-3</v>
      </c>
      <c r="BI121" s="45">
        <v>1E-3</v>
      </c>
      <c r="BJ121" s="45">
        <v>1E-3</v>
      </c>
      <c r="BK121" s="45">
        <v>1E-3</v>
      </c>
      <c r="BL121" s="45">
        <v>1E-3</v>
      </c>
      <c r="BM121" s="45">
        <v>1E-3</v>
      </c>
    </row>
    <row r="122" spans="1:81" ht="15" customHeight="1" x14ac:dyDescent="0.45">
      <c r="A122" s="51"/>
      <c r="B122" t="s">
        <v>394</v>
      </c>
      <c r="E122" s="39">
        <v>17</v>
      </c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</row>
    <row r="123" spans="1:81" ht="15" customHeight="1" x14ac:dyDescent="0.45">
      <c r="A123" s="51"/>
    </row>
    <row r="124" spans="1:81" ht="15" customHeight="1" x14ac:dyDescent="0.45">
      <c r="A124" s="51"/>
      <c r="B124" t="s">
        <v>164</v>
      </c>
      <c r="F124" s="45">
        <v>1E-3</v>
      </c>
      <c r="G124" s="45">
        <v>1E-3</v>
      </c>
      <c r="H124" s="45">
        <v>1E-3</v>
      </c>
      <c r="I124" s="45">
        <v>1E-3</v>
      </c>
      <c r="J124" s="45">
        <v>1E-3</v>
      </c>
      <c r="K124" s="45">
        <v>1E-3</v>
      </c>
      <c r="L124" s="45">
        <v>1E-3</v>
      </c>
      <c r="M124" s="45">
        <v>1E-3</v>
      </c>
      <c r="N124" s="45">
        <v>1E-3</v>
      </c>
      <c r="O124" s="45">
        <v>1E-3</v>
      </c>
      <c r="P124" s="45">
        <v>1E-3</v>
      </c>
      <c r="Q124" s="45">
        <v>1E-3</v>
      </c>
      <c r="R124" s="45">
        <v>1E-3</v>
      </c>
      <c r="S124" s="45">
        <v>1E-3</v>
      </c>
      <c r="T124" s="45">
        <v>1E-3</v>
      </c>
      <c r="U124" s="45">
        <v>1E-3</v>
      </c>
      <c r="V124" s="45">
        <v>1E-3</v>
      </c>
      <c r="W124" s="45">
        <v>1E-3</v>
      </c>
      <c r="X124" s="45">
        <v>1E-3</v>
      </c>
      <c r="Y124" s="45">
        <v>1E-3</v>
      </c>
      <c r="Z124" s="45">
        <v>1E-3</v>
      </c>
      <c r="AA124" s="45">
        <v>1E-3</v>
      </c>
      <c r="AB124" s="45">
        <v>1E-3</v>
      </c>
      <c r="AC124" s="45">
        <v>1E-3</v>
      </c>
      <c r="AD124" s="45">
        <v>1E-3</v>
      </c>
      <c r="AE124" s="45">
        <v>1E-3</v>
      </c>
      <c r="AF124" s="45">
        <v>1E-3</v>
      </c>
      <c r="AG124" s="45">
        <v>1E-3</v>
      </c>
      <c r="AH124" s="45">
        <v>1E-3</v>
      </c>
      <c r="AI124" s="45">
        <v>1E-3</v>
      </c>
      <c r="AJ124" s="45">
        <v>1E-3</v>
      </c>
      <c r="AK124" s="45">
        <v>1E-3</v>
      </c>
      <c r="AL124" s="45">
        <v>1E-3</v>
      </c>
      <c r="AM124" s="45">
        <v>1E-3</v>
      </c>
      <c r="AN124" s="45">
        <v>1E-3</v>
      </c>
      <c r="AO124" s="45">
        <v>1E-3</v>
      </c>
      <c r="AP124" s="45">
        <v>1E-3</v>
      </c>
      <c r="AQ124" s="45">
        <v>1E-3</v>
      </c>
      <c r="AR124" s="45">
        <v>1E-3</v>
      </c>
      <c r="AS124" s="45">
        <v>1E-3</v>
      </c>
      <c r="AT124" s="45">
        <v>1E-3</v>
      </c>
      <c r="AU124" s="45">
        <v>1E-3</v>
      </c>
      <c r="AV124" s="45">
        <v>1E-3</v>
      </c>
      <c r="AW124" s="45">
        <v>1E-3</v>
      </c>
      <c r="AX124" s="45">
        <v>1E-3</v>
      </c>
      <c r="AY124" s="45">
        <v>1E-3</v>
      </c>
      <c r="AZ124" s="45">
        <v>1E-3</v>
      </c>
      <c r="BA124" s="45">
        <v>1E-3</v>
      </c>
      <c r="BB124" s="45">
        <v>1E-3</v>
      </c>
      <c r="BC124" s="45">
        <v>1E-3</v>
      </c>
      <c r="BD124" s="45">
        <v>1E-3</v>
      </c>
      <c r="BE124" s="45">
        <v>1E-3</v>
      </c>
      <c r="BF124" s="45">
        <v>1E-3</v>
      </c>
      <c r="BG124" s="45">
        <v>1E-3</v>
      </c>
      <c r="BH124" s="45">
        <v>1E-3</v>
      </c>
      <c r="BI124" s="45">
        <v>1E-3</v>
      </c>
      <c r="BJ124" s="45">
        <v>1E-3</v>
      </c>
      <c r="BK124" s="45">
        <v>1E-3</v>
      </c>
      <c r="BL124" s="45">
        <v>1E-3</v>
      </c>
      <c r="BM124" s="45">
        <v>1E-3</v>
      </c>
    </row>
    <row r="125" spans="1:81" ht="15" customHeight="1" x14ac:dyDescent="0.45">
      <c r="A125" s="51"/>
      <c r="B125" t="s">
        <v>165</v>
      </c>
      <c r="E125" s="39">
        <f>2853/12/E122</f>
        <v>13.985294117647058</v>
      </c>
    </row>
    <row r="126" spans="1:81" ht="15" customHeight="1" x14ac:dyDescent="0.45">
      <c r="A126" s="51"/>
    </row>
    <row r="127" spans="1:81" ht="15" customHeight="1" x14ac:dyDescent="0.45">
      <c r="A127" s="82" t="s">
        <v>166</v>
      </c>
    </row>
    <row r="128" spans="1:81" ht="15" customHeight="1" x14ac:dyDescent="0.45">
      <c r="A128" s="51"/>
      <c r="B128" t="s">
        <v>306</v>
      </c>
    </row>
    <row r="129" spans="1:2" ht="15" customHeight="1" x14ac:dyDescent="0.45">
      <c r="A129" s="51"/>
      <c r="B129" t="s">
        <v>307</v>
      </c>
    </row>
    <row r="130" spans="1:2" ht="15" customHeight="1" x14ac:dyDescent="0.45">
      <c r="A130" s="51"/>
      <c r="B130" t="s">
        <v>167</v>
      </c>
    </row>
    <row r="131" spans="1:2" ht="15" customHeight="1" x14ac:dyDescent="0.45">
      <c r="A131" s="51"/>
      <c r="B131" t="s">
        <v>90</v>
      </c>
    </row>
    <row r="132" spans="1:2" ht="15" customHeight="1" x14ac:dyDescent="0.45">
      <c r="A132" s="51"/>
    </row>
    <row r="133" spans="1:2" ht="15" customHeight="1" x14ac:dyDescent="0.45">
      <c r="A133" s="51" t="s">
        <v>88</v>
      </c>
    </row>
  </sheetData>
  <phoneticPr fontId="52" type="noConversion"/>
  <printOptions headings="1" gridLines="1"/>
  <pageMargins left="0.25" right="0.25" top="0.75" bottom="0.75" header="0.3" footer="0.3"/>
  <pageSetup paperSize="9" scale="47" fitToWidth="2" fitToHeight="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59E8-83AA-4052-B753-1F27EE1D3CB3}">
  <sheetPr>
    <tabColor theme="8"/>
  </sheetPr>
  <dimension ref="A1:BM76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168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47" t="s">
        <v>169</v>
      </c>
    </row>
    <row r="6" spans="1:65" ht="15" customHeight="1" x14ac:dyDescent="0.45">
      <c r="A6" s="47"/>
      <c r="B6" t="s">
        <v>170</v>
      </c>
    </row>
    <row r="7" spans="1:65" ht="15" customHeight="1" x14ac:dyDescent="0.45">
      <c r="A7" s="53"/>
      <c r="B7" t="s">
        <v>171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4">
        <v>1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1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A8" s="53"/>
      <c r="B8" t="s">
        <v>172</v>
      </c>
      <c r="F8" s="54">
        <v>1</v>
      </c>
      <c r="G8" s="54">
        <v>1</v>
      </c>
      <c r="H8" s="54">
        <v>1</v>
      </c>
      <c r="I8" s="54">
        <v>1</v>
      </c>
      <c r="J8" s="54">
        <v>1</v>
      </c>
      <c r="K8" s="54">
        <v>1</v>
      </c>
      <c r="L8" s="54">
        <v>1</v>
      </c>
      <c r="M8" s="54">
        <v>1</v>
      </c>
      <c r="N8" s="54">
        <v>1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1</v>
      </c>
      <c r="V8" s="54">
        <v>1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</row>
    <row r="9" spans="1:65" ht="15" customHeight="1" x14ac:dyDescent="0.45">
      <c r="A9" s="53"/>
      <c r="B9" t="s">
        <v>173</v>
      </c>
      <c r="F9" s="54">
        <v>1</v>
      </c>
      <c r="G9" s="54">
        <v>1</v>
      </c>
      <c r="H9" s="54">
        <v>1</v>
      </c>
      <c r="I9" s="54">
        <v>1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  <c r="O9" s="54">
        <v>1</v>
      </c>
      <c r="P9" s="54">
        <v>1</v>
      </c>
      <c r="Q9" s="54">
        <v>1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1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</row>
    <row r="10" spans="1:65" ht="15" customHeight="1" x14ac:dyDescent="0.45">
      <c r="A10" s="53"/>
      <c r="B10" t="s">
        <v>174</v>
      </c>
      <c r="F10" s="54">
        <v>1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</row>
    <row r="11" spans="1:65" ht="15" customHeight="1" x14ac:dyDescent="0.45">
      <c r="A11" s="53"/>
    </row>
    <row r="12" spans="1:65" ht="15" customHeight="1" x14ac:dyDescent="0.45">
      <c r="A12" s="53"/>
      <c r="B12" t="s">
        <v>175</v>
      </c>
    </row>
    <row r="13" spans="1:65" ht="15" customHeight="1" x14ac:dyDescent="0.45">
      <c r="A13" s="53"/>
      <c r="B13" t="s">
        <v>171</v>
      </c>
      <c r="E13" s="39">
        <v>35</v>
      </c>
    </row>
    <row r="14" spans="1:65" ht="15" customHeight="1" x14ac:dyDescent="0.45">
      <c r="A14" s="53"/>
      <c r="B14" t="s">
        <v>172</v>
      </c>
      <c r="E14" s="39">
        <v>20</v>
      </c>
    </row>
    <row r="15" spans="1:65" ht="15" customHeight="1" x14ac:dyDescent="0.45">
      <c r="A15" s="53"/>
      <c r="B15" t="s">
        <v>173</v>
      </c>
      <c r="E15" s="39">
        <v>19</v>
      </c>
    </row>
    <row r="16" spans="1:65" ht="15" customHeight="1" x14ac:dyDescent="0.45">
      <c r="A16" s="53"/>
      <c r="B16" t="s">
        <v>174</v>
      </c>
      <c r="E16" s="39">
        <v>11</v>
      </c>
    </row>
    <row r="17" spans="1:65" ht="15" customHeight="1" x14ac:dyDescent="0.45">
      <c r="A17" s="53"/>
      <c r="B17" t="s">
        <v>90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176</v>
      </c>
    </row>
    <row r="20" spans="1:65" ht="15" customHeight="1" x14ac:dyDescent="0.45">
      <c r="A20" s="53"/>
      <c r="B20" t="s">
        <v>177</v>
      </c>
      <c r="F20" s="45">
        <v>0.08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0.05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0.03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0.03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0.02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</row>
    <row r="21" spans="1:65" ht="15" customHeight="1" x14ac:dyDescent="0.45">
      <c r="A21" s="53"/>
      <c r="B21" t="s">
        <v>171</v>
      </c>
      <c r="E21" s="65">
        <f>50/12</f>
        <v>4.166666666666667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</row>
    <row r="22" spans="1:65" ht="15" customHeight="1" x14ac:dyDescent="0.45">
      <c r="A22" s="53"/>
      <c r="B22" t="s">
        <v>172</v>
      </c>
      <c r="E22" s="65">
        <v>3.77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</row>
    <row r="23" spans="1:65" ht="15" customHeight="1" x14ac:dyDescent="0.45">
      <c r="A23" s="53"/>
      <c r="B23" t="s">
        <v>173</v>
      </c>
      <c r="E23" s="65">
        <v>3.66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</row>
    <row r="24" spans="1:65" ht="15" customHeight="1" x14ac:dyDescent="0.45">
      <c r="A24" s="53"/>
      <c r="B24" t="s">
        <v>174</v>
      </c>
      <c r="E24" s="65">
        <v>3.66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</row>
    <row r="25" spans="1:65" ht="15" customHeight="1" x14ac:dyDescent="0.45">
      <c r="A25" s="53"/>
    </row>
    <row r="26" spans="1:65" ht="15" customHeight="1" x14ac:dyDescent="0.45">
      <c r="A26" s="53"/>
      <c r="B26" t="s">
        <v>178</v>
      </c>
    </row>
    <row r="27" spans="1:65" ht="15" customHeight="1" x14ac:dyDescent="0.45">
      <c r="A27" s="53"/>
      <c r="B27" t="s">
        <v>171</v>
      </c>
    </row>
    <row r="28" spans="1:65" ht="15" customHeight="1" x14ac:dyDescent="0.45">
      <c r="A28" s="53"/>
      <c r="B28" t="s">
        <v>172</v>
      </c>
    </row>
    <row r="29" spans="1:65" ht="15" customHeight="1" x14ac:dyDescent="0.45">
      <c r="A29" s="53"/>
      <c r="B29" t="s">
        <v>173</v>
      </c>
    </row>
    <row r="30" spans="1:65" ht="15" customHeight="1" x14ac:dyDescent="0.45">
      <c r="A30" s="53"/>
      <c r="B30" t="s">
        <v>174</v>
      </c>
    </row>
    <row r="31" spans="1:65" ht="15" customHeight="1" x14ac:dyDescent="0.45">
      <c r="A31" s="53"/>
      <c r="B31" t="s">
        <v>90</v>
      </c>
    </row>
    <row r="32" spans="1:65" ht="15" customHeight="1" x14ac:dyDescent="0.45">
      <c r="A32" s="53"/>
    </row>
    <row r="33" spans="1:65" ht="15" customHeight="1" x14ac:dyDescent="0.45">
      <c r="A33" s="53" t="s">
        <v>179</v>
      </c>
    </row>
    <row r="34" spans="1:65" ht="15" customHeight="1" x14ac:dyDescent="0.45">
      <c r="A34" s="53"/>
      <c r="B34" t="s">
        <v>399</v>
      </c>
      <c r="F34" s="66">
        <v>0.04</v>
      </c>
      <c r="G34" s="66">
        <v>0.04</v>
      </c>
      <c r="H34" s="66">
        <v>0.04</v>
      </c>
      <c r="I34" s="66">
        <v>0.04</v>
      </c>
      <c r="J34" s="66">
        <v>0.04</v>
      </c>
      <c r="K34" s="66">
        <v>0.04</v>
      </c>
      <c r="L34" s="66">
        <v>0.04</v>
      </c>
      <c r="M34" s="66">
        <v>0.04</v>
      </c>
      <c r="N34" s="66">
        <v>0.04</v>
      </c>
      <c r="O34" s="66">
        <v>0.04</v>
      </c>
      <c r="P34" s="66">
        <v>0.04</v>
      </c>
      <c r="Q34" s="66">
        <v>0.04</v>
      </c>
      <c r="R34" s="66">
        <v>0.04</v>
      </c>
      <c r="S34" s="66">
        <v>0.04</v>
      </c>
      <c r="T34" s="66">
        <v>0.04</v>
      </c>
      <c r="U34" s="66">
        <v>0.04</v>
      </c>
      <c r="V34" s="66">
        <v>0.04</v>
      </c>
      <c r="W34" s="66">
        <v>0.04</v>
      </c>
      <c r="X34" s="66">
        <v>0.04</v>
      </c>
      <c r="Y34" s="66">
        <v>0.04</v>
      </c>
      <c r="Z34" s="66">
        <v>0.04</v>
      </c>
      <c r="AA34" s="66">
        <v>0.04</v>
      </c>
      <c r="AB34" s="66">
        <v>0.04</v>
      </c>
      <c r="AC34" s="66">
        <v>0.04</v>
      </c>
      <c r="AD34" s="66">
        <v>0.04</v>
      </c>
      <c r="AE34" s="66">
        <v>0.04</v>
      </c>
      <c r="AF34" s="66">
        <v>0.04</v>
      </c>
      <c r="AG34" s="66">
        <v>0.04</v>
      </c>
      <c r="AH34" s="66">
        <v>0.04</v>
      </c>
      <c r="AI34" s="66">
        <v>0.04</v>
      </c>
      <c r="AJ34" s="66">
        <v>0.04</v>
      </c>
      <c r="AK34" s="66">
        <v>0.04</v>
      </c>
      <c r="AL34" s="66">
        <v>0.04</v>
      </c>
      <c r="AM34" s="66">
        <v>0.04</v>
      </c>
      <c r="AN34" s="66">
        <v>0.04</v>
      </c>
      <c r="AO34" s="66">
        <v>0.04</v>
      </c>
      <c r="AP34" s="66">
        <v>0.04</v>
      </c>
      <c r="AQ34" s="66">
        <v>0.04</v>
      </c>
      <c r="AR34" s="66">
        <v>0.04</v>
      </c>
      <c r="AS34" s="66">
        <v>0.04</v>
      </c>
      <c r="AT34" s="66">
        <v>0.04</v>
      </c>
      <c r="AU34" s="66">
        <v>0.04</v>
      </c>
      <c r="AV34" s="66">
        <v>0.04</v>
      </c>
      <c r="AW34" s="66">
        <v>0.04</v>
      </c>
      <c r="AX34" s="66">
        <v>0.04</v>
      </c>
      <c r="AY34" s="66">
        <v>0.04</v>
      </c>
      <c r="AZ34" s="66">
        <v>0.04</v>
      </c>
      <c r="BA34" s="66">
        <v>0.04</v>
      </c>
      <c r="BB34" s="66">
        <v>0.04</v>
      </c>
      <c r="BC34" s="66">
        <v>0.04</v>
      </c>
      <c r="BD34" s="66">
        <v>0.04</v>
      </c>
      <c r="BE34" s="66">
        <v>0.04</v>
      </c>
      <c r="BF34" s="66">
        <v>0.04</v>
      </c>
      <c r="BG34" s="66">
        <v>0.04</v>
      </c>
      <c r="BH34" s="66">
        <v>0.04</v>
      </c>
      <c r="BI34" s="66">
        <v>0.04</v>
      </c>
      <c r="BJ34" s="66">
        <v>0.04</v>
      </c>
      <c r="BK34" s="66">
        <v>0.04</v>
      </c>
      <c r="BL34" s="66">
        <v>0.04</v>
      </c>
      <c r="BM34" s="66">
        <v>0.04</v>
      </c>
    </row>
    <row r="35" spans="1:65" ht="15" customHeight="1" x14ac:dyDescent="0.45">
      <c r="A35" s="47"/>
      <c r="B35" t="s">
        <v>180</v>
      </c>
      <c r="F35" s="54">
        <v>20</v>
      </c>
      <c r="G35" s="54">
        <v>20</v>
      </c>
      <c r="H35" s="54">
        <v>20</v>
      </c>
      <c r="I35" s="54">
        <v>20</v>
      </c>
      <c r="J35" s="54">
        <v>20</v>
      </c>
      <c r="K35" s="54">
        <v>20</v>
      </c>
      <c r="L35" s="54">
        <v>20</v>
      </c>
      <c r="M35" s="54">
        <v>20</v>
      </c>
      <c r="N35" s="54">
        <v>20</v>
      </c>
      <c r="O35" s="54">
        <v>20</v>
      </c>
      <c r="P35" s="54">
        <v>20</v>
      </c>
      <c r="Q35" s="54">
        <v>20</v>
      </c>
      <c r="R35" s="54">
        <f>F35*1.3</f>
        <v>26</v>
      </c>
      <c r="S35" s="54">
        <f t="shared" ref="S35:BM35" si="1">G35*1.3</f>
        <v>26</v>
      </c>
      <c r="T35" s="54">
        <f t="shared" si="1"/>
        <v>26</v>
      </c>
      <c r="U35" s="54">
        <f t="shared" si="1"/>
        <v>26</v>
      </c>
      <c r="V35" s="54">
        <f t="shared" si="1"/>
        <v>26</v>
      </c>
      <c r="W35" s="54">
        <f t="shared" si="1"/>
        <v>26</v>
      </c>
      <c r="X35" s="54">
        <f t="shared" si="1"/>
        <v>26</v>
      </c>
      <c r="Y35" s="54">
        <f t="shared" si="1"/>
        <v>26</v>
      </c>
      <c r="Z35" s="54">
        <f t="shared" si="1"/>
        <v>26</v>
      </c>
      <c r="AA35" s="54">
        <f t="shared" si="1"/>
        <v>26</v>
      </c>
      <c r="AB35" s="54">
        <f t="shared" si="1"/>
        <v>26</v>
      </c>
      <c r="AC35" s="54">
        <f t="shared" si="1"/>
        <v>26</v>
      </c>
      <c r="AD35" s="54">
        <f t="shared" si="1"/>
        <v>33.800000000000004</v>
      </c>
      <c r="AE35" s="54">
        <f t="shared" si="1"/>
        <v>33.800000000000004</v>
      </c>
      <c r="AF35" s="54">
        <f t="shared" si="1"/>
        <v>33.800000000000004</v>
      </c>
      <c r="AG35" s="54">
        <f t="shared" si="1"/>
        <v>33.800000000000004</v>
      </c>
      <c r="AH35" s="54">
        <f t="shared" si="1"/>
        <v>33.800000000000004</v>
      </c>
      <c r="AI35" s="54">
        <f t="shared" si="1"/>
        <v>33.800000000000004</v>
      </c>
      <c r="AJ35" s="54">
        <f t="shared" si="1"/>
        <v>33.800000000000004</v>
      </c>
      <c r="AK35" s="54">
        <f t="shared" si="1"/>
        <v>33.800000000000004</v>
      </c>
      <c r="AL35" s="54">
        <f t="shared" si="1"/>
        <v>33.800000000000004</v>
      </c>
      <c r="AM35" s="54">
        <f t="shared" si="1"/>
        <v>33.800000000000004</v>
      </c>
      <c r="AN35" s="54">
        <f t="shared" si="1"/>
        <v>33.800000000000004</v>
      </c>
      <c r="AO35" s="54">
        <f t="shared" si="1"/>
        <v>33.800000000000004</v>
      </c>
      <c r="AP35" s="54">
        <f t="shared" si="1"/>
        <v>43.940000000000005</v>
      </c>
      <c r="AQ35" s="54">
        <f t="shared" si="1"/>
        <v>43.940000000000005</v>
      </c>
      <c r="AR35" s="54">
        <f t="shared" si="1"/>
        <v>43.940000000000005</v>
      </c>
      <c r="AS35" s="54">
        <f t="shared" si="1"/>
        <v>43.940000000000005</v>
      </c>
      <c r="AT35" s="54">
        <f t="shared" si="1"/>
        <v>43.940000000000005</v>
      </c>
      <c r="AU35" s="54">
        <f t="shared" si="1"/>
        <v>43.940000000000005</v>
      </c>
      <c r="AV35" s="54">
        <f t="shared" si="1"/>
        <v>43.940000000000005</v>
      </c>
      <c r="AW35" s="54">
        <f t="shared" si="1"/>
        <v>43.940000000000005</v>
      </c>
      <c r="AX35" s="54">
        <f t="shared" si="1"/>
        <v>43.940000000000005</v>
      </c>
      <c r="AY35" s="54">
        <f t="shared" si="1"/>
        <v>43.940000000000005</v>
      </c>
      <c r="AZ35" s="54">
        <f t="shared" si="1"/>
        <v>43.940000000000005</v>
      </c>
      <c r="BA35" s="54">
        <f t="shared" si="1"/>
        <v>43.940000000000005</v>
      </c>
      <c r="BB35" s="54">
        <f t="shared" si="1"/>
        <v>57.122000000000007</v>
      </c>
      <c r="BC35" s="54">
        <f t="shared" si="1"/>
        <v>57.122000000000007</v>
      </c>
      <c r="BD35" s="54">
        <f t="shared" si="1"/>
        <v>57.122000000000007</v>
      </c>
      <c r="BE35" s="54">
        <f t="shared" si="1"/>
        <v>57.122000000000007</v>
      </c>
      <c r="BF35" s="54">
        <f t="shared" si="1"/>
        <v>57.122000000000007</v>
      </c>
      <c r="BG35" s="54">
        <f t="shared" si="1"/>
        <v>57.122000000000007</v>
      </c>
      <c r="BH35" s="54">
        <f t="shared" si="1"/>
        <v>57.122000000000007</v>
      </c>
      <c r="BI35" s="54">
        <f t="shared" si="1"/>
        <v>57.122000000000007</v>
      </c>
      <c r="BJ35" s="54">
        <f t="shared" si="1"/>
        <v>57.122000000000007</v>
      </c>
      <c r="BK35" s="54">
        <f t="shared" si="1"/>
        <v>57.122000000000007</v>
      </c>
      <c r="BL35" s="54">
        <f t="shared" si="1"/>
        <v>57.122000000000007</v>
      </c>
      <c r="BM35" s="54">
        <f t="shared" si="1"/>
        <v>57.122000000000007</v>
      </c>
    </row>
    <row r="36" spans="1:65" ht="15" customHeight="1" x14ac:dyDescent="0.45">
      <c r="A36" s="47"/>
      <c r="B36" t="s">
        <v>181</v>
      </c>
      <c r="F36" s="66">
        <v>0.19</v>
      </c>
      <c r="G36" s="66">
        <v>0.19</v>
      </c>
      <c r="H36" s="66">
        <v>0.19</v>
      </c>
      <c r="I36" s="66">
        <v>0.19</v>
      </c>
      <c r="J36" s="66">
        <v>0.19</v>
      </c>
      <c r="K36" s="66">
        <v>0.19</v>
      </c>
      <c r="L36" s="66">
        <v>0.19</v>
      </c>
      <c r="M36" s="66">
        <v>0.19</v>
      </c>
      <c r="N36" s="66">
        <v>0.19</v>
      </c>
      <c r="O36" s="66">
        <v>0.19</v>
      </c>
      <c r="P36" s="66">
        <v>0.19</v>
      </c>
      <c r="Q36" s="66">
        <v>0.19</v>
      </c>
      <c r="R36" s="66">
        <v>0.18</v>
      </c>
      <c r="S36" s="66">
        <v>0.18</v>
      </c>
      <c r="T36" s="66">
        <v>0.18</v>
      </c>
      <c r="U36" s="66">
        <v>0.18</v>
      </c>
      <c r="V36" s="66">
        <v>0.18</v>
      </c>
      <c r="W36" s="66">
        <v>0.18</v>
      </c>
      <c r="X36" s="66">
        <v>0.18</v>
      </c>
      <c r="Y36" s="66">
        <v>0.18</v>
      </c>
      <c r="Z36" s="66">
        <v>0.18</v>
      </c>
      <c r="AA36" s="66">
        <v>0.18</v>
      </c>
      <c r="AB36" s="66">
        <v>0.18</v>
      </c>
      <c r="AC36" s="66">
        <v>0.18</v>
      </c>
      <c r="AD36" s="66">
        <v>0.18</v>
      </c>
      <c r="AE36" s="66">
        <v>0.18</v>
      </c>
      <c r="AF36" s="66">
        <v>0.18</v>
      </c>
      <c r="AG36" s="66">
        <v>0.18</v>
      </c>
      <c r="AH36" s="66">
        <v>0.18</v>
      </c>
      <c r="AI36" s="66">
        <v>0.18</v>
      </c>
      <c r="AJ36" s="66">
        <v>0.18</v>
      </c>
      <c r="AK36" s="66">
        <v>0.18</v>
      </c>
      <c r="AL36" s="66">
        <v>0.18</v>
      </c>
      <c r="AM36" s="66">
        <v>0.18</v>
      </c>
      <c r="AN36" s="66">
        <v>0.18</v>
      </c>
      <c r="AO36" s="66">
        <v>0.18</v>
      </c>
      <c r="AP36" s="66">
        <v>0.18</v>
      </c>
      <c r="AQ36" s="66">
        <v>0.18</v>
      </c>
      <c r="AR36" s="66">
        <v>0.18</v>
      </c>
      <c r="AS36" s="66">
        <v>0.18</v>
      </c>
      <c r="AT36" s="66">
        <v>0.18</v>
      </c>
      <c r="AU36" s="66">
        <v>0.18</v>
      </c>
      <c r="AV36" s="66">
        <v>0.18</v>
      </c>
      <c r="AW36" s="66">
        <v>0.18</v>
      </c>
      <c r="AX36" s="66">
        <v>0.18</v>
      </c>
      <c r="AY36" s="66">
        <v>0.18</v>
      </c>
      <c r="AZ36" s="66">
        <v>0.18</v>
      </c>
      <c r="BA36" s="66">
        <v>0.18</v>
      </c>
      <c r="BB36" s="66">
        <v>0.18</v>
      </c>
      <c r="BC36" s="66">
        <v>0.18</v>
      </c>
      <c r="BD36" s="66">
        <v>0.18</v>
      </c>
      <c r="BE36" s="66">
        <v>0.18</v>
      </c>
      <c r="BF36" s="66">
        <v>0.18</v>
      </c>
      <c r="BG36" s="66">
        <v>0.18</v>
      </c>
      <c r="BH36" s="66">
        <v>0.18</v>
      </c>
      <c r="BI36" s="66">
        <v>0.18</v>
      </c>
      <c r="BJ36" s="66">
        <v>0.18</v>
      </c>
      <c r="BK36" s="66">
        <v>0.18</v>
      </c>
      <c r="BL36" s="66">
        <v>0.18</v>
      </c>
      <c r="BM36" s="66">
        <v>0.18</v>
      </c>
    </row>
    <row r="37" spans="1:65" ht="15" customHeight="1" x14ac:dyDescent="0.45">
      <c r="A37" s="47"/>
      <c r="B37" t="s">
        <v>182</v>
      </c>
      <c r="F37" s="66">
        <v>0.17</v>
      </c>
      <c r="G37" s="66">
        <v>0.17</v>
      </c>
      <c r="H37" s="66">
        <v>0.17</v>
      </c>
      <c r="I37" s="66">
        <v>0.17</v>
      </c>
      <c r="J37" s="66">
        <v>0.17</v>
      </c>
      <c r="K37" s="66">
        <v>0.17</v>
      </c>
      <c r="L37" s="66">
        <v>0.17</v>
      </c>
      <c r="M37" s="66">
        <v>0.17</v>
      </c>
      <c r="N37" s="66">
        <v>0.17</v>
      </c>
      <c r="O37" s="66">
        <v>0.17</v>
      </c>
      <c r="P37" s="66">
        <v>0.17</v>
      </c>
      <c r="Q37" s="66">
        <v>0.17</v>
      </c>
      <c r="R37" s="66">
        <v>0.16</v>
      </c>
      <c r="S37" s="66">
        <v>0.16</v>
      </c>
      <c r="T37" s="66">
        <v>0.16</v>
      </c>
      <c r="U37" s="66">
        <v>0.16</v>
      </c>
      <c r="V37" s="66">
        <v>0.16</v>
      </c>
      <c r="W37" s="66">
        <v>0.16</v>
      </c>
      <c r="X37" s="66">
        <v>0.16</v>
      </c>
      <c r="Y37" s="66">
        <v>0.16</v>
      </c>
      <c r="Z37" s="66">
        <v>0.16</v>
      </c>
      <c r="AA37" s="66">
        <v>0.16</v>
      </c>
      <c r="AB37" s="66">
        <v>0.16</v>
      </c>
      <c r="AC37" s="66">
        <v>0.16</v>
      </c>
      <c r="AD37" s="66">
        <v>0.16</v>
      </c>
      <c r="AE37" s="66">
        <v>0.16</v>
      </c>
      <c r="AF37" s="66">
        <v>0.16</v>
      </c>
      <c r="AG37" s="66">
        <v>0.16</v>
      </c>
      <c r="AH37" s="66">
        <v>0.16</v>
      </c>
      <c r="AI37" s="66">
        <v>0.16</v>
      </c>
      <c r="AJ37" s="66">
        <v>0.16</v>
      </c>
      <c r="AK37" s="66">
        <v>0.16</v>
      </c>
      <c r="AL37" s="66">
        <v>0.16</v>
      </c>
      <c r="AM37" s="66">
        <v>0.16</v>
      </c>
      <c r="AN37" s="66">
        <v>0.16</v>
      </c>
      <c r="AO37" s="66">
        <v>0.16</v>
      </c>
      <c r="AP37" s="66">
        <v>0.16</v>
      </c>
      <c r="AQ37" s="66">
        <v>0.16</v>
      </c>
      <c r="AR37" s="66">
        <v>0.16</v>
      </c>
      <c r="AS37" s="66">
        <v>0.16</v>
      </c>
      <c r="AT37" s="66">
        <v>0.16</v>
      </c>
      <c r="AU37" s="66">
        <v>0.16</v>
      </c>
      <c r="AV37" s="66">
        <v>0.16</v>
      </c>
      <c r="AW37" s="66">
        <v>0.16</v>
      </c>
      <c r="AX37" s="66">
        <v>0.16</v>
      </c>
      <c r="AY37" s="66">
        <v>0.16</v>
      </c>
      <c r="AZ37" s="66">
        <v>0.16</v>
      </c>
      <c r="BA37" s="66">
        <v>0.16</v>
      </c>
      <c r="BB37" s="66">
        <v>0.16</v>
      </c>
      <c r="BC37" s="66">
        <v>0.16</v>
      </c>
      <c r="BD37" s="66">
        <v>0.16</v>
      </c>
      <c r="BE37" s="66">
        <v>0.16</v>
      </c>
      <c r="BF37" s="66">
        <v>0.16</v>
      </c>
      <c r="BG37" s="66">
        <v>0.16</v>
      </c>
      <c r="BH37" s="66">
        <v>0.16</v>
      </c>
      <c r="BI37" s="66">
        <v>0.16</v>
      </c>
      <c r="BJ37" s="66">
        <v>0.16</v>
      </c>
      <c r="BK37" s="66">
        <v>0.16</v>
      </c>
      <c r="BL37" s="66">
        <v>0.16</v>
      </c>
      <c r="BM37" s="66">
        <v>0.16</v>
      </c>
    </row>
    <row r="38" spans="1:65" ht="15" customHeight="1" x14ac:dyDescent="0.45">
      <c r="A38" s="47"/>
      <c r="B38" t="s">
        <v>183</v>
      </c>
      <c r="F38" s="54">
        <v>8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4">
        <v>8</v>
      </c>
      <c r="N38" s="54">
        <v>8</v>
      </c>
      <c r="O38" s="54">
        <v>8</v>
      </c>
      <c r="P38" s="54">
        <v>8</v>
      </c>
      <c r="Q38" s="54">
        <v>8</v>
      </c>
      <c r="R38" s="54">
        <f>F38+1</f>
        <v>9</v>
      </c>
      <c r="S38" s="54">
        <f t="shared" ref="S38:BM41" si="2">G38+1</f>
        <v>9</v>
      </c>
      <c r="T38" s="54">
        <f t="shared" si="2"/>
        <v>9</v>
      </c>
      <c r="U38" s="54">
        <f t="shared" si="2"/>
        <v>9</v>
      </c>
      <c r="V38" s="54">
        <f t="shared" si="2"/>
        <v>9</v>
      </c>
      <c r="W38" s="54">
        <f t="shared" si="2"/>
        <v>9</v>
      </c>
      <c r="X38" s="54">
        <f t="shared" si="2"/>
        <v>9</v>
      </c>
      <c r="Y38" s="54">
        <f t="shared" si="2"/>
        <v>9</v>
      </c>
      <c r="Z38" s="54">
        <f t="shared" si="2"/>
        <v>9</v>
      </c>
      <c r="AA38" s="54">
        <f t="shared" si="2"/>
        <v>9</v>
      </c>
      <c r="AB38" s="54">
        <f t="shared" si="2"/>
        <v>9</v>
      </c>
      <c r="AC38" s="54">
        <f t="shared" si="2"/>
        <v>9</v>
      </c>
      <c r="AD38" s="54">
        <f t="shared" si="2"/>
        <v>10</v>
      </c>
      <c r="AE38" s="54">
        <f t="shared" si="2"/>
        <v>10</v>
      </c>
      <c r="AF38" s="54">
        <f t="shared" si="2"/>
        <v>10</v>
      </c>
      <c r="AG38" s="54">
        <f t="shared" si="2"/>
        <v>10</v>
      </c>
      <c r="AH38" s="54">
        <f t="shared" si="2"/>
        <v>10</v>
      </c>
      <c r="AI38" s="54">
        <f t="shared" si="2"/>
        <v>10</v>
      </c>
      <c r="AJ38" s="54">
        <f t="shared" si="2"/>
        <v>10</v>
      </c>
      <c r="AK38" s="54">
        <f t="shared" si="2"/>
        <v>10</v>
      </c>
      <c r="AL38" s="54">
        <f t="shared" si="2"/>
        <v>10</v>
      </c>
      <c r="AM38" s="54">
        <f t="shared" si="2"/>
        <v>10</v>
      </c>
      <c r="AN38" s="54">
        <f t="shared" si="2"/>
        <v>10</v>
      </c>
      <c r="AO38" s="54">
        <f t="shared" si="2"/>
        <v>10</v>
      </c>
      <c r="AP38" s="54">
        <f t="shared" si="2"/>
        <v>11</v>
      </c>
      <c r="AQ38" s="54">
        <f t="shared" si="2"/>
        <v>11</v>
      </c>
      <c r="AR38" s="54">
        <f t="shared" si="2"/>
        <v>11</v>
      </c>
      <c r="AS38" s="54">
        <f t="shared" si="2"/>
        <v>11</v>
      </c>
      <c r="AT38" s="54">
        <f t="shared" si="2"/>
        <v>11</v>
      </c>
      <c r="AU38" s="54">
        <f t="shared" si="2"/>
        <v>11</v>
      </c>
      <c r="AV38" s="54">
        <f t="shared" si="2"/>
        <v>11</v>
      </c>
      <c r="AW38" s="54">
        <f t="shared" si="2"/>
        <v>11</v>
      </c>
      <c r="AX38" s="54">
        <f t="shared" si="2"/>
        <v>11</v>
      </c>
      <c r="AY38" s="54">
        <f t="shared" si="2"/>
        <v>11</v>
      </c>
      <c r="AZ38" s="54">
        <f t="shared" si="2"/>
        <v>11</v>
      </c>
      <c r="BA38" s="54">
        <f t="shared" si="2"/>
        <v>11</v>
      </c>
      <c r="BB38" s="54">
        <f t="shared" si="2"/>
        <v>12</v>
      </c>
      <c r="BC38" s="54">
        <f t="shared" si="2"/>
        <v>12</v>
      </c>
      <c r="BD38" s="54">
        <f t="shared" si="2"/>
        <v>12</v>
      </c>
      <c r="BE38" s="54">
        <f t="shared" si="2"/>
        <v>12</v>
      </c>
      <c r="BF38" s="54">
        <f t="shared" si="2"/>
        <v>12</v>
      </c>
      <c r="BG38" s="54">
        <f t="shared" si="2"/>
        <v>12</v>
      </c>
      <c r="BH38" s="54">
        <f t="shared" si="2"/>
        <v>12</v>
      </c>
      <c r="BI38" s="54">
        <f t="shared" si="2"/>
        <v>12</v>
      </c>
      <c r="BJ38" s="54">
        <f t="shared" si="2"/>
        <v>12</v>
      </c>
      <c r="BK38" s="54">
        <f t="shared" si="2"/>
        <v>12</v>
      </c>
      <c r="BL38" s="54">
        <f t="shared" si="2"/>
        <v>12</v>
      </c>
      <c r="BM38" s="54">
        <f t="shared" si="2"/>
        <v>12</v>
      </c>
    </row>
    <row r="39" spans="1:65" ht="15" customHeight="1" x14ac:dyDescent="0.45">
      <c r="A39" s="51"/>
      <c r="B39" t="s">
        <v>184</v>
      </c>
      <c r="F39" s="54">
        <v>4</v>
      </c>
      <c r="G39" s="54">
        <v>4</v>
      </c>
      <c r="H39" s="54">
        <v>4</v>
      </c>
      <c r="I39" s="54">
        <v>4</v>
      </c>
      <c r="J39" s="54">
        <v>4</v>
      </c>
      <c r="K39" s="54">
        <v>4</v>
      </c>
      <c r="L39" s="54">
        <v>4</v>
      </c>
      <c r="M39" s="54">
        <v>4</v>
      </c>
      <c r="N39" s="54">
        <v>4</v>
      </c>
      <c r="O39" s="54">
        <v>4</v>
      </c>
      <c r="P39" s="54">
        <v>4</v>
      </c>
      <c r="Q39" s="54">
        <v>4</v>
      </c>
      <c r="R39" s="54">
        <f>F39+1</f>
        <v>5</v>
      </c>
      <c r="S39" s="54">
        <f t="shared" si="2"/>
        <v>5</v>
      </c>
      <c r="T39" s="54">
        <f t="shared" si="2"/>
        <v>5</v>
      </c>
      <c r="U39" s="54">
        <f t="shared" si="2"/>
        <v>5</v>
      </c>
      <c r="V39" s="54">
        <f t="shared" si="2"/>
        <v>5</v>
      </c>
      <c r="W39" s="54">
        <f t="shared" si="2"/>
        <v>5</v>
      </c>
      <c r="X39" s="54">
        <f t="shared" si="2"/>
        <v>5</v>
      </c>
      <c r="Y39" s="54">
        <f t="shared" si="2"/>
        <v>5</v>
      </c>
      <c r="Z39" s="54">
        <f t="shared" si="2"/>
        <v>5</v>
      </c>
      <c r="AA39" s="54">
        <f t="shared" si="2"/>
        <v>5</v>
      </c>
      <c r="AB39" s="54">
        <f t="shared" si="2"/>
        <v>5</v>
      </c>
      <c r="AC39" s="54">
        <f t="shared" si="2"/>
        <v>5</v>
      </c>
      <c r="AD39" s="54">
        <f t="shared" si="2"/>
        <v>6</v>
      </c>
      <c r="AE39" s="54">
        <f t="shared" si="2"/>
        <v>6</v>
      </c>
      <c r="AF39" s="54">
        <f t="shared" si="2"/>
        <v>6</v>
      </c>
      <c r="AG39" s="54">
        <f t="shared" si="2"/>
        <v>6</v>
      </c>
      <c r="AH39" s="54">
        <f t="shared" si="2"/>
        <v>6</v>
      </c>
      <c r="AI39" s="54">
        <f t="shared" si="2"/>
        <v>6</v>
      </c>
      <c r="AJ39" s="54">
        <f t="shared" si="2"/>
        <v>6</v>
      </c>
      <c r="AK39" s="54">
        <f t="shared" si="2"/>
        <v>6</v>
      </c>
      <c r="AL39" s="54">
        <f t="shared" si="2"/>
        <v>6</v>
      </c>
      <c r="AM39" s="54">
        <f t="shared" si="2"/>
        <v>6</v>
      </c>
      <c r="AN39" s="54">
        <f t="shared" si="2"/>
        <v>6</v>
      </c>
      <c r="AO39" s="54">
        <f t="shared" si="2"/>
        <v>6</v>
      </c>
      <c r="AP39" s="54">
        <f t="shared" si="2"/>
        <v>7</v>
      </c>
      <c r="AQ39" s="54">
        <f t="shared" si="2"/>
        <v>7</v>
      </c>
      <c r="AR39" s="54">
        <f t="shared" si="2"/>
        <v>7</v>
      </c>
      <c r="AS39" s="54">
        <f t="shared" si="2"/>
        <v>7</v>
      </c>
      <c r="AT39" s="54">
        <f t="shared" si="2"/>
        <v>7</v>
      </c>
      <c r="AU39" s="54">
        <f t="shared" si="2"/>
        <v>7</v>
      </c>
      <c r="AV39" s="54">
        <f t="shared" si="2"/>
        <v>7</v>
      </c>
      <c r="AW39" s="54">
        <f t="shared" si="2"/>
        <v>7</v>
      </c>
      <c r="AX39" s="54">
        <f t="shared" si="2"/>
        <v>7</v>
      </c>
      <c r="AY39" s="54">
        <f t="shared" si="2"/>
        <v>7</v>
      </c>
      <c r="AZ39" s="54">
        <f t="shared" si="2"/>
        <v>7</v>
      </c>
      <c r="BA39" s="54">
        <f t="shared" si="2"/>
        <v>7</v>
      </c>
      <c r="BB39" s="54">
        <f t="shared" si="2"/>
        <v>8</v>
      </c>
      <c r="BC39" s="54">
        <f t="shared" si="2"/>
        <v>8</v>
      </c>
      <c r="BD39" s="54">
        <f t="shared" si="2"/>
        <v>8</v>
      </c>
      <c r="BE39" s="54">
        <f t="shared" si="2"/>
        <v>8</v>
      </c>
      <c r="BF39" s="54">
        <f t="shared" si="2"/>
        <v>8</v>
      </c>
      <c r="BG39" s="54">
        <f t="shared" si="2"/>
        <v>8</v>
      </c>
      <c r="BH39" s="54">
        <f t="shared" si="2"/>
        <v>8</v>
      </c>
      <c r="BI39" s="54">
        <f t="shared" si="2"/>
        <v>8</v>
      </c>
      <c r="BJ39" s="54">
        <f t="shared" si="2"/>
        <v>8</v>
      </c>
      <c r="BK39" s="54">
        <f t="shared" si="2"/>
        <v>8</v>
      </c>
      <c r="BL39" s="54">
        <f t="shared" si="2"/>
        <v>8</v>
      </c>
      <c r="BM39" s="54">
        <f t="shared" si="2"/>
        <v>8</v>
      </c>
    </row>
    <row r="40" spans="1:65" ht="15" customHeight="1" x14ac:dyDescent="0.45">
      <c r="A40" s="51"/>
      <c r="B40" t="s">
        <v>185</v>
      </c>
      <c r="F40" s="54">
        <v>4</v>
      </c>
      <c r="G40" s="54">
        <v>4</v>
      </c>
      <c r="H40" s="54">
        <v>4</v>
      </c>
      <c r="I40" s="54">
        <v>4</v>
      </c>
      <c r="J40" s="54">
        <v>4</v>
      </c>
      <c r="K40" s="54">
        <v>4</v>
      </c>
      <c r="L40" s="54">
        <v>4</v>
      </c>
      <c r="M40" s="54">
        <v>4</v>
      </c>
      <c r="N40" s="54">
        <v>4</v>
      </c>
      <c r="O40" s="54">
        <v>4</v>
      </c>
      <c r="P40" s="54">
        <v>4</v>
      </c>
      <c r="Q40" s="54">
        <v>4</v>
      </c>
      <c r="R40" s="54">
        <f>F40+1</f>
        <v>5</v>
      </c>
      <c r="S40" s="54">
        <f t="shared" si="2"/>
        <v>5</v>
      </c>
      <c r="T40" s="54">
        <f t="shared" si="2"/>
        <v>5</v>
      </c>
      <c r="U40" s="54">
        <f t="shared" si="2"/>
        <v>5</v>
      </c>
      <c r="V40" s="54">
        <f t="shared" si="2"/>
        <v>5</v>
      </c>
      <c r="W40" s="54">
        <f t="shared" si="2"/>
        <v>5</v>
      </c>
      <c r="X40" s="54">
        <f t="shared" si="2"/>
        <v>5</v>
      </c>
      <c r="Y40" s="54">
        <f t="shared" si="2"/>
        <v>5</v>
      </c>
      <c r="Z40" s="54">
        <f t="shared" si="2"/>
        <v>5</v>
      </c>
      <c r="AA40" s="54">
        <f t="shared" si="2"/>
        <v>5</v>
      </c>
      <c r="AB40" s="54">
        <f t="shared" si="2"/>
        <v>5</v>
      </c>
      <c r="AC40" s="54">
        <f t="shared" si="2"/>
        <v>5</v>
      </c>
      <c r="AD40" s="54">
        <f t="shared" si="2"/>
        <v>6</v>
      </c>
      <c r="AE40" s="54">
        <f t="shared" si="2"/>
        <v>6</v>
      </c>
      <c r="AF40" s="54">
        <f t="shared" si="2"/>
        <v>6</v>
      </c>
      <c r="AG40" s="54">
        <f t="shared" si="2"/>
        <v>6</v>
      </c>
      <c r="AH40" s="54">
        <f t="shared" si="2"/>
        <v>6</v>
      </c>
      <c r="AI40" s="54">
        <f t="shared" si="2"/>
        <v>6</v>
      </c>
      <c r="AJ40" s="54">
        <f t="shared" si="2"/>
        <v>6</v>
      </c>
      <c r="AK40" s="54">
        <f t="shared" si="2"/>
        <v>6</v>
      </c>
      <c r="AL40" s="54">
        <f t="shared" si="2"/>
        <v>6</v>
      </c>
      <c r="AM40" s="54">
        <f t="shared" si="2"/>
        <v>6</v>
      </c>
      <c r="AN40" s="54">
        <f t="shared" si="2"/>
        <v>6</v>
      </c>
      <c r="AO40" s="54">
        <f t="shared" si="2"/>
        <v>6</v>
      </c>
      <c r="AP40" s="54">
        <f t="shared" si="2"/>
        <v>7</v>
      </c>
      <c r="AQ40" s="54">
        <f t="shared" si="2"/>
        <v>7</v>
      </c>
      <c r="AR40" s="54">
        <f t="shared" si="2"/>
        <v>7</v>
      </c>
      <c r="AS40" s="54">
        <f t="shared" si="2"/>
        <v>7</v>
      </c>
      <c r="AT40" s="54">
        <f t="shared" si="2"/>
        <v>7</v>
      </c>
      <c r="AU40" s="54">
        <f t="shared" si="2"/>
        <v>7</v>
      </c>
      <c r="AV40" s="54">
        <f t="shared" si="2"/>
        <v>7</v>
      </c>
      <c r="AW40" s="54">
        <f t="shared" si="2"/>
        <v>7</v>
      </c>
      <c r="AX40" s="54">
        <f t="shared" si="2"/>
        <v>7</v>
      </c>
      <c r="AY40" s="54">
        <f t="shared" si="2"/>
        <v>7</v>
      </c>
      <c r="AZ40" s="54">
        <f t="shared" si="2"/>
        <v>7</v>
      </c>
      <c r="BA40" s="54">
        <f t="shared" si="2"/>
        <v>7</v>
      </c>
      <c r="BB40" s="54">
        <f t="shared" si="2"/>
        <v>8</v>
      </c>
      <c r="BC40" s="54">
        <f t="shared" si="2"/>
        <v>8</v>
      </c>
      <c r="BD40" s="54">
        <f t="shared" si="2"/>
        <v>8</v>
      </c>
      <c r="BE40" s="54">
        <f t="shared" si="2"/>
        <v>8</v>
      </c>
      <c r="BF40" s="54">
        <f t="shared" si="2"/>
        <v>8</v>
      </c>
      <c r="BG40" s="54">
        <f t="shared" si="2"/>
        <v>8</v>
      </c>
      <c r="BH40" s="54">
        <f t="shared" si="2"/>
        <v>8</v>
      </c>
      <c r="BI40" s="54">
        <f t="shared" si="2"/>
        <v>8</v>
      </c>
      <c r="BJ40" s="54">
        <f t="shared" si="2"/>
        <v>8</v>
      </c>
      <c r="BK40" s="54">
        <f t="shared" si="2"/>
        <v>8</v>
      </c>
      <c r="BL40" s="54">
        <f t="shared" si="2"/>
        <v>8</v>
      </c>
      <c r="BM40" s="54">
        <f t="shared" si="2"/>
        <v>8</v>
      </c>
    </row>
    <row r="41" spans="1:65" ht="15" customHeight="1" x14ac:dyDescent="0.45">
      <c r="A41" s="51"/>
      <c r="B41" t="s">
        <v>186</v>
      </c>
      <c r="F41" s="54">
        <v>5</v>
      </c>
      <c r="G41" s="54">
        <v>5</v>
      </c>
      <c r="H41" s="54">
        <v>5</v>
      </c>
      <c r="I41" s="54">
        <v>5</v>
      </c>
      <c r="J41" s="54">
        <v>5</v>
      </c>
      <c r="K41" s="54">
        <v>5</v>
      </c>
      <c r="L41" s="54">
        <v>5</v>
      </c>
      <c r="M41" s="54">
        <v>5</v>
      </c>
      <c r="N41" s="54">
        <v>5</v>
      </c>
      <c r="O41" s="54">
        <v>5</v>
      </c>
      <c r="P41" s="54">
        <v>5</v>
      </c>
      <c r="Q41" s="54">
        <v>5</v>
      </c>
      <c r="R41" s="54">
        <f>F41+1</f>
        <v>6</v>
      </c>
      <c r="S41" s="54">
        <f t="shared" si="2"/>
        <v>6</v>
      </c>
      <c r="T41" s="54">
        <f t="shared" si="2"/>
        <v>6</v>
      </c>
      <c r="U41" s="54">
        <f t="shared" si="2"/>
        <v>6</v>
      </c>
      <c r="V41" s="54">
        <f t="shared" si="2"/>
        <v>6</v>
      </c>
      <c r="W41" s="54">
        <f t="shared" si="2"/>
        <v>6</v>
      </c>
      <c r="X41" s="54">
        <f t="shared" si="2"/>
        <v>6</v>
      </c>
      <c r="Y41" s="54">
        <f t="shared" si="2"/>
        <v>6</v>
      </c>
      <c r="Z41" s="54">
        <f t="shared" si="2"/>
        <v>6</v>
      </c>
      <c r="AA41" s="54">
        <f t="shared" si="2"/>
        <v>6</v>
      </c>
      <c r="AB41" s="54">
        <f t="shared" si="2"/>
        <v>6</v>
      </c>
      <c r="AC41" s="54">
        <f t="shared" si="2"/>
        <v>6</v>
      </c>
      <c r="AD41" s="54">
        <f t="shared" si="2"/>
        <v>7</v>
      </c>
      <c r="AE41" s="54">
        <f t="shared" si="2"/>
        <v>7</v>
      </c>
      <c r="AF41" s="54">
        <f t="shared" si="2"/>
        <v>7</v>
      </c>
      <c r="AG41" s="54">
        <f t="shared" si="2"/>
        <v>7</v>
      </c>
      <c r="AH41" s="54">
        <f t="shared" si="2"/>
        <v>7</v>
      </c>
      <c r="AI41" s="54">
        <f t="shared" si="2"/>
        <v>7</v>
      </c>
      <c r="AJ41" s="54">
        <f t="shared" si="2"/>
        <v>7</v>
      </c>
      <c r="AK41" s="54">
        <f t="shared" si="2"/>
        <v>7</v>
      </c>
      <c r="AL41" s="54">
        <f t="shared" si="2"/>
        <v>7</v>
      </c>
      <c r="AM41" s="54">
        <f t="shared" si="2"/>
        <v>7</v>
      </c>
      <c r="AN41" s="54">
        <f t="shared" si="2"/>
        <v>7</v>
      </c>
      <c r="AO41" s="54">
        <f t="shared" si="2"/>
        <v>7</v>
      </c>
      <c r="AP41" s="54">
        <f t="shared" si="2"/>
        <v>8</v>
      </c>
      <c r="AQ41" s="54">
        <f t="shared" si="2"/>
        <v>8</v>
      </c>
      <c r="AR41" s="54">
        <f t="shared" si="2"/>
        <v>8</v>
      </c>
      <c r="AS41" s="54">
        <f t="shared" si="2"/>
        <v>8</v>
      </c>
      <c r="AT41" s="54">
        <f t="shared" si="2"/>
        <v>8</v>
      </c>
      <c r="AU41" s="54">
        <f t="shared" si="2"/>
        <v>8</v>
      </c>
      <c r="AV41" s="54">
        <f t="shared" si="2"/>
        <v>8</v>
      </c>
      <c r="AW41" s="54">
        <f t="shared" si="2"/>
        <v>8</v>
      </c>
      <c r="AX41" s="54">
        <f t="shared" si="2"/>
        <v>8</v>
      </c>
      <c r="AY41" s="54">
        <f t="shared" si="2"/>
        <v>8</v>
      </c>
      <c r="AZ41" s="54">
        <f t="shared" si="2"/>
        <v>8</v>
      </c>
      <c r="BA41" s="54">
        <f t="shared" si="2"/>
        <v>8</v>
      </c>
      <c r="BB41" s="54">
        <f t="shared" si="2"/>
        <v>9</v>
      </c>
      <c r="BC41" s="54">
        <f t="shared" si="2"/>
        <v>9</v>
      </c>
      <c r="BD41" s="54">
        <f t="shared" si="2"/>
        <v>9</v>
      </c>
      <c r="BE41" s="54">
        <f t="shared" si="2"/>
        <v>9</v>
      </c>
      <c r="BF41" s="54">
        <f t="shared" si="2"/>
        <v>9</v>
      </c>
      <c r="BG41" s="54">
        <f t="shared" si="2"/>
        <v>9</v>
      </c>
      <c r="BH41" s="54">
        <f t="shared" si="2"/>
        <v>9</v>
      </c>
      <c r="BI41" s="54">
        <f t="shared" si="2"/>
        <v>9</v>
      </c>
      <c r="BJ41" s="54">
        <f t="shared" si="2"/>
        <v>9</v>
      </c>
      <c r="BK41" s="54">
        <f t="shared" si="2"/>
        <v>9</v>
      </c>
      <c r="BL41" s="54">
        <f t="shared" si="2"/>
        <v>9</v>
      </c>
      <c r="BM41" s="54">
        <f t="shared" si="2"/>
        <v>9</v>
      </c>
    </row>
    <row r="42" spans="1:65" ht="15" customHeight="1" x14ac:dyDescent="0.45">
      <c r="A42" s="51"/>
      <c r="B42" t="s">
        <v>401</v>
      </c>
      <c r="F42" s="52">
        <v>0.4</v>
      </c>
      <c r="G42" s="52">
        <v>0.4</v>
      </c>
      <c r="H42" s="52">
        <v>0.4</v>
      </c>
      <c r="I42" s="52">
        <v>0.4</v>
      </c>
      <c r="J42" s="52">
        <v>0.4</v>
      </c>
      <c r="K42" s="52">
        <v>0.4</v>
      </c>
      <c r="L42" s="52">
        <v>0.4</v>
      </c>
      <c r="M42" s="52">
        <v>0.4</v>
      </c>
      <c r="N42" s="52">
        <v>0.4</v>
      </c>
      <c r="O42" s="52">
        <v>0.4</v>
      </c>
      <c r="P42" s="52">
        <v>0.4</v>
      </c>
      <c r="Q42" s="52">
        <v>0.4</v>
      </c>
      <c r="R42" s="52">
        <v>0.4</v>
      </c>
      <c r="S42" s="52">
        <v>0.4</v>
      </c>
      <c r="T42" s="52">
        <v>0.4</v>
      </c>
      <c r="U42" s="52">
        <v>0.4</v>
      </c>
      <c r="V42" s="52">
        <v>0.4</v>
      </c>
      <c r="W42" s="52">
        <v>0.4</v>
      </c>
      <c r="X42" s="52">
        <v>0.4</v>
      </c>
      <c r="Y42" s="52">
        <v>0.4</v>
      </c>
      <c r="Z42" s="52">
        <v>0.4</v>
      </c>
      <c r="AA42" s="52">
        <v>0.4</v>
      </c>
      <c r="AB42" s="52">
        <v>0.4</v>
      </c>
      <c r="AC42" s="52">
        <v>0.4</v>
      </c>
      <c r="AD42" s="52">
        <v>0.4</v>
      </c>
      <c r="AE42" s="52">
        <v>0.4</v>
      </c>
      <c r="AF42" s="52">
        <v>0.4</v>
      </c>
      <c r="AG42" s="52">
        <v>0.4</v>
      </c>
      <c r="AH42" s="52">
        <v>0.4</v>
      </c>
      <c r="AI42" s="52">
        <v>0.4</v>
      </c>
      <c r="AJ42" s="52">
        <v>0.4</v>
      </c>
      <c r="AK42" s="52">
        <v>0.4</v>
      </c>
      <c r="AL42" s="52">
        <v>0.4</v>
      </c>
      <c r="AM42" s="52">
        <v>0.4</v>
      </c>
      <c r="AN42" s="52">
        <v>0.4</v>
      </c>
      <c r="AO42" s="52">
        <v>0.4</v>
      </c>
      <c r="AP42" s="52">
        <v>0.4</v>
      </c>
      <c r="AQ42" s="52">
        <v>0.4</v>
      </c>
      <c r="AR42" s="52">
        <v>0.4</v>
      </c>
      <c r="AS42" s="52">
        <v>0.4</v>
      </c>
      <c r="AT42" s="52">
        <v>0.4</v>
      </c>
      <c r="AU42" s="52">
        <v>0.4</v>
      </c>
      <c r="AV42" s="52">
        <v>0.4</v>
      </c>
      <c r="AW42" s="52">
        <v>0.4</v>
      </c>
      <c r="AX42" s="52">
        <v>0.4</v>
      </c>
      <c r="AY42" s="52">
        <v>0.4</v>
      </c>
      <c r="AZ42" s="52">
        <v>0.4</v>
      </c>
      <c r="BA42" s="52">
        <v>0.4</v>
      </c>
      <c r="BB42" s="52">
        <v>0.4</v>
      </c>
      <c r="BC42" s="52">
        <v>0.4</v>
      </c>
      <c r="BD42" s="52">
        <v>0.4</v>
      </c>
      <c r="BE42" s="52">
        <v>0.4</v>
      </c>
      <c r="BF42" s="52">
        <v>0.4</v>
      </c>
      <c r="BG42" s="52">
        <v>0.4</v>
      </c>
      <c r="BH42" s="52">
        <v>0.4</v>
      </c>
      <c r="BI42" s="52">
        <v>0.4</v>
      </c>
      <c r="BJ42" s="52">
        <v>0.4</v>
      </c>
      <c r="BK42" s="52">
        <v>0.4</v>
      </c>
      <c r="BL42" s="52">
        <v>0.4</v>
      </c>
      <c r="BM42" s="52">
        <v>0.4</v>
      </c>
    </row>
    <row r="43" spans="1:65" ht="15" customHeight="1" x14ac:dyDescent="0.45">
      <c r="A43" s="51"/>
      <c r="B43" t="s">
        <v>400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</row>
    <row r="44" spans="1:65" ht="15" customHeight="1" x14ac:dyDescent="0.45">
      <c r="A44" s="51"/>
    </row>
    <row r="45" spans="1:65" ht="15" customHeight="1" x14ac:dyDescent="0.45">
      <c r="A45" s="51" t="s">
        <v>187</v>
      </c>
    </row>
    <row r="46" spans="1:65" ht="15" customHeight="1" x14ac:dyDescent="0.45">
      <c r="A46" s="51"/>
      <c r="B46" t="s">
        <v>188</v>
      </c>
    </row>
    <row r="47" spans="1:65" ht="15" customHeight="1" x14ac:dyDescent="0.45">
      <c r="A47" s="51"/>
      <c r="B47" t="s">
        <v>189</v>
      </c>
    </row>
    <row r="48" spans="1:65" ht="15" customHeight="1" x14ac:dyDescent="0.45">
      <c r="A48" s="51"/>
      <c r="B48" t="s">
        <v>190</v>
      </c>
    </row>
    <row r="49" spans="1:2" ht="15" customHeight="1" x14ac:dyDescent="0.45">
      <c r="A49" s="51"/>
      <c r="B49" t="s">
        <v>90</v>
      </c>
    </row>
    <row r="50" spans="1:2" ht="15" customHeight="1" x14ac:dyDescent="0.45">
      <c r="A50" s="51"/>
    </row>
    <row r="51" spans="1:2" ht="15" customHeight="1" x14ac:dyDescent="0.45">
      <c r="A51" s="51" t="s">
        <v>191</v>
      </c>
    </row>
    <row r="52" spans="1:2" ht="15" customHeight="1" x14ac:dyDescent="0.45">
      <c r="A52" s="51"/>
      <c r="B52" t="s">
        <v>192</v>
      </c>
    </row>
    <row r="53" spans="1:2" ht="15" customHeight="1" x14ac:dyDescent="0.45">
      <c r="A53" s="51"/>
      <c r="B53" t="s">
        <v>193</v>
      </c>
    </row>
    <row r="54" spans="1:2" ht="15" customHeight="1" x14ac:dyDescent="0.45">
      <c r="A54" s="51"/>
      <c r="B54" t="s">
        <v>194</v>
      </c>
    </row>
    <row r="55" spans="1:2" ht="15" customHeight="1" x14ac:dyDescent="0.45">
      <c r="A55" s="51"/>
      <c r="B55" t="s">
        <v>195</v>
      </c>
    </row>
    <row r="56" spans="1:2" ht="15" customHeight="1" x14ac:dyDescent="0.45">
      <c r="A56" s="51"/>
      <c r="B56" t="s">
        <v>196</v>
      </c>
    </row>
    <row r="57" spans="1:2" ht="15" customHeight="1" x14ac:dyDescent="0.45">
      <c r="A57" s="51"/>
      <c r="B57" t="s">
        <v>90</v>
      </c>
    </row>
    <row r="58" spans="1:2" ht="15" customHeight="1" x14ac:dyDescent="0.45">
      <c r="A58" s="51"/>
    </row>
    <row r="59" spans="1:2" ht="15" customHeight="1" x14ac:dyDescent="0.45">
      <c r="A59" s="51" t="s">
        <v>402</v>
      </c>
    </row>
    <row r="60" spans="1:2" ht="15" customHeight="1" x14ac:dyDescent="0.45">
      <c r="A60" s="51"/>
      <c r="B60" t="s">
        <v>192</v>
      </c>
    </row>
    <row r="61" spans="1:2" ht="15" customHeight="1" x14ac:dyDescent="0.45">
      <c r="A61" s="51"/>
      <c r="B61" t="s">
        <v>197</v>
      </c>
    </row>
    <row r="62" spans="1:2" ht="15" customHeight="1" x14ac:dyDescent="0.45">
      <c r="A62" s="51"/>
      <c r="B62" t="s">
        <v>403</v>
      </c>
    </row>
    <row r="63" spans="1:2" ht="15" customHeight="1" x14ac:dyDescent="0.45">
      <c r="A63" s="51"/>
    </row>
    <row r="64" spans="1:2" ht="15" customHeight="1" x14ac:dyDescent="0.45">
      <c r="A64" s="51"/>
      <c r="B64" t="s">
        <v>398</v>
      </c>
    </row>
    <row r="65" spans="1:65" ht="15" customHeight="1" x14ac:dyDescent="0.45">
      <c r="A65" s="51"/>
      <c r="B65" t="s">
        <v>404</v>
      </c>
    </row>
    <row r="66" spans="1:65" ht="15" customHeight="1" x14ac:dyDescent="0.45">
      <c r="A66" s="47"/>
    </row>
    <row r="67" spans="1:65" ht="15" customHeight="1" x14ac:dyDescent="0.45">
      <c r="A67" s="51" t="s">
        <v>198</v>
      </c>
    </row>
    <row r="68" spans="1:65" ht="15" customHeight="1" x14ac:dyDescent="0.45">
      <c r="A68" s="51"/>
      <c r="B68" t="s">
        <v>192</v>
      </c>
    </row>
    <row r="69" spans="1:65" ht="15" customHeight="1" x14ac:dyDescent="0.45">
      <c r="A69" s="51"/>
      <c r="B69" t="s">
        <v>199</v>
      </c>
    </row>
    <row r="70" spans="1:65" ht="15" customHeight="1" x14ac:dyDescent="0.45">
      <c r="A70" s="51"/>
      <c r="B70" t="s">
        <v>90</v>
      </c>
    </row>
    <row r="71" spans="1:65" ht="15" customHeight="1" x14ac:dyDescent="0.45">
      <c r="A71" s="51"/>
    </row>
    <row r="72" spans="1:65" ht="15" customHeight="1" x14ac:dyDescent="0.45">
      <c r="A72" s="51" t="s">
        <v>200</v>
      </c>
    </row>
    <row r="73" spans="1:65" ht="15" customHeight="1" x14ac:dyDescent="0.45">
      <c r="A73" s="51"/>
      <c r="B73" t="s">
        <v>201</v>
      </c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</row>
    <row r="74" spans="1:65" ht="15" customHeight="1" x14ac:dyDescent="0.45">
      <c r="A74" s="51"/>
      <c r="B74" t="s">
        <v>202</v>
      </c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</row>
    <row r="75" spans="1:65" ht="15" customHeight="1" x14ac:dyDescent="0.45">
      <c r="A75" s="51"/>
    </row>
    <row r="76" spans="1:65" ht="15.75" x14ac:dyDescent="0.45">
      <c r="A76" s="47" t="s">
        <v>88</v>
      </c>
    </row>
  </sheetData>
  <printOptions headings="1" gridLines="1"/>
  <pageMargins left="0.7" right="0.7" top="0.75" bottom="0.75" header="0.3" footer="0.3"/>
  <pageSetup scale="48" orientation="landscape" r:id="rId1"/>
  <colBreaks count="1" manualBreakCount="1">
    <brk id="22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D96E-F5DB-4D94-8882-8CAFA4565E59}">
  <sheetPr>
    <tabColor theme="8"/>
  </sheetPr>
  <dimension ref="A1:BM44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250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72" t="s">
        <v>308</v>
      </c>
    </row>
    <row r="6" spans="1:65" ht="15" customHeight="1" x14ac:dyDescent="0.45">
      <c r="A6" s="72"/>
      <c r="B6" t="s">
        <v>395</v>
      </c>
    </row>
    <row r="7" spans="1:65" ht="15" customHeight="1" x14ac:dyDescent="0.45">
      <c r="A7" s="72"/>
      <c r="B7" t="s">
        <v>251</v>
      </c>
    </row>
    <row r="8" spans="1:65" ht="15" customHeight="1" x14ac:dyDescent="0.45">
      <c r="A8" s="72"/>
      <c r="B8" t="s">
        <v>252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</row>
    <row r="9" spans="1:65" ht="15" customHeight="1" x14ac:dyDescent="0.45">
      <c r="A9" s="72"/>
      <c r="B9" t="s">
        <v>304</v>
      </c>
      <c r="E9" s="54">
        <v>12</v>
      </c>
    </row>
    <row r="10" spans="1:65" ht="15" customHeight="1" x14ac:dyDescent="0.45">
      <c r="A10" s="72"/>
      <c r="B10" t="s">
        <v>253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</row>
    <row r="11" spans="1:65" ht="15" customHeight="1" x14ac:dyDescent="0.45">
      <c r="A11" s="72"/>
    </row>
    <row r="12" spans="1:65" ht="15" customHeight="1" x14ac:dyDescent="0.45">
      <c r="A12" s="72" t="s">
        <v>309</v>
      </c>
    </row>
    <row r="13" spans="1:65" ht="15" customHeight="1" x14ac:dyDescent="0.45">
      <c r="A13" s="72"/>
      <c r="B13" t="s">
        <v>254</v>
      </c>
    </row>
    <row r="14" spans="1:65" ht="15" customHeight="1" x14ac:dyDescent="0.45">
      <c r="A14" s="72"/>
      <c r="B14" t="s">
        <v>255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</row>
    <row r="15" spans="1:65" ht="15" customHeight="1" x14ac:dyDescent="0.45">
      <c r="A15" s="72"/>
      <c r="B15" t="s">
        <v>396</v>
      </c>
    </row>
    <row r="16" spans="1:65" ht="15" customHeight="1" x14ac:dyDescent="0.45">
      <c r="A16" s="72"/>
      <c r="B16" t="s">
        <v>256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</row>
    <row r="17" spans="1:65" ht="15" customHeight="1" x14ac:dyDescent="0.45">
      <c r="A17" s="72"/>
      <c r="B17" t="s">
        <v>257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</row>
    <row r="18" spans="1:65" ht="15" customHeight="1" x14ac:dyDescent="0.45">
      <c r="A18" s="72"/>
      <c r="B18" t="s">
        <v>258</v>
      </c>
    </row>
    <row r="19" spans="1:65" ht="15" customHeight="1" x14ac:dyDescent="0.45">
      <c r="A19" s="72"/>
      <c r="B19" t="s">
        <v>259</v>
      </c>
    </row>
    <row r="20" spans="1:65" ht="15" customHeight="1" x14ac:dyDescent="0.45">
      <c r="A20" s="72"/>
    </row>
    <row r="21" spans="1:65" ht="15" customHeight="1" x14ac:dyDescent="0.45">
      <c r="A21" s="72" t="s">
        <v>318</v>
      </c>
    </row>
    <row r="22" spans="1:65" ht="15" customHeight="1" x14ac:dyDescent="0.45">
      <c r="A22" s="72"/>
      <c r="B22" t="s">
        <v>260</v>
      </c>
    </row>
    <row r="23" spans="1:65" ht="15" customHeight="1" x14ac:dyDescent="0.45">
      <c r="A23" s="72"/>
      <c r="B23" t="s">
        <v>261</v>
      </c>
    </row>
    <row r="24" spans="1:65" ht="15" customHeight="1" x14ac:dyDescent="0.45">
      <c r="A24" s="72"/>
      <c r="B24" t="s">
        <v>262</v>
      </c>
    </row>
    <row r="25" spans="1:65" ht="15" customHeight="1" x14ac:dyDescent="0.45">
      <c r="A25" s="72"/>
    </row>
    <row r="26" spans="1:65" ht="15" customHeight="1" x14ac:dyDescent="0.45">
      <c r="A26" s="72"/>
      <c r="B26" t="s">
        <v>263</v>
      </c>
      <c r="F26" s="45">
        <v>0.5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</row>
    <row r="27" spans="1:65" ht="15" customHeight="1" x14ac:dyDescent="0.45">
      <c r="A27" s="72"/>
      <c r="B27" t="s">
        <v>264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</row>
    <row r="28" spans="1:65" ht="15" customHeight="1" x14ac:dyDescent="0.45">
      <c r="A28" s="72"/>
    </row>
    <row r="29" spans="1:65" ht="15" customHeight="1" x14ac:dyDescent="0.45">
      <c r="A29" s="72"/>
      <c r="B29" t="s">
        <v>265</v>
      </c>
    </row>
    <row r="30" spans="1:65" ht="15" customHeight="1" x14ac:dyDescent="0.45">
      <c r="A30" s="72"/>
      <c r="B30" t="s">
        <v>266</v>
      </c>
    </row>
    <row r="31" spans="1:65" ht="15" customHeight="1" x14ac:dyDescent="0.45">
      <c r="A31" s="72"/>
    </row>
    <row r="32" spans="1:65" ht="15" customHeight="1" x14ac:dyDescent="0.45">
      <c r="A32" s="72"/>
      <c r="B32" t="s">
        <v>267</v>
      </c>
    </row>
    <row r="33" spans="1:65" ht="15" customHeight="1" x14ac:dyDescent="0.45">
      <c r="A33" s="72"/>
      <c r="B33" t="s">
        <v>268</v>
      </c>
    </row>
    <row r="34" spans="1:65" ht="15" customHeight="1" x14ac:dyDescent="0.45">
      <c r="A34" s="72"/>
    </row>
    <row r="35" spans="1:65" ht="15" customHeight="1" x14ac:dyDescent="0.45">
      <c r="A35" s="47" t="s">
        <v>269</v>
      </c>
    </row>
    <row r="36" spans="1:65" ht="15" customHeight="1" x14ac:dyDescent="0.45">
      <c r="A36" s="47"/>
      <c r="B36" t="s">
        <v>270</v>
      </c>
    </row>
    <row r="37" spans="1:65" ht="15" customHeight="1" x14ac:dyDescent="0.45">
      <c r="A37" s="47"/>
      <c r="B37" t="s">
        <v>271</v>
      </c>
    </row>
    <row r="38" spans="1:65" ht="15" customHeight="1" x14ac:dyDescent="0.45">
      <c r="A38" s="47"/>
      <c r="B38" t="s">
        <v>272</v>
      </c>
    </row>
    <row r="39" spans="1:65" ht="15" customHeight="1" x14ac:dyDescent="0.45">
      <c r="A39" s="47"/>
    </row>
    <row r="40" spans="1:65" ht="15" customHeight="1" x14ac:dyDescent="0.45">
      <c r="A40" s="47" t="s">
        <v>319</v>
      </c>
    </row>
    <row r="41" spans="1:65" ht="15" customHeight="1" x14ac:dyDescent="0.45">
      <c r="A41" s="47"/>
      <c r="B41" t="s">
        <v>273</v>
      </c>
    </row>
    <row r="42" spans="1:65" ht="15" customHeight="1" x14ac:dyDescent="0.45">
      <c r="A42" s="47"/>
      <c r="B42" t="s">
        <v>274</v>
      </c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</row>
    <row r="43" spans="1:65" ht="15" customHeight="1" x14ac:dyDescent="0.45">
      <c r="A43" s="47"/>
    </row>
    <row r="44" spans="1:65" ht="15" customHeight="1" x14ac:dyDescent="0.45">
      <c r="A44" s="47" t="s">
        <v>88</v>
      </c>
    </row>
  </sheetData>
  <printOptions headings="1" gridLines="1"/>
  <pageMargins left="0.7" right="0.7" top="0.75" bottom="0.75" header="0.3" footer="0.3"/>
  <pageSetup paperSize="9" scale="52" orientation="landscape" horizontalDpi="300" verticalDpi="0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C268-2E91-4789-8A6A-3D900BE401A9}">
  <sheetPr>
    <tabColor theme="8"/>
  </sheetPr>
  <dimension ref="A1:BM227"/>
  <sheetViews>
    <sheetView zoomScaleNormal="100" zoomScaleSheetLayoutView="25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5" spans="1:65" ht="15" customHeight="1" x14ac:dyDescent="0.45">
      <c r="A5" s="53" t="s">
        <v>93</v>
      </c>
    </row>
    <row r="6" spans="1:65" ht="15" customHeight="1" x14ac:dyDescent="0.45">
      <c r="B6" t="s">
        <v>207</v>
      </c>
      <c r="C6">
        <f>C47</f>
        <v>0</v>
      </c>
      <c r="D6">
        <f t="shared" ref="D6:E6" si="1">D47</f>
        <v>-24.5</v>
      </c>
      <c r="E6">
        <f t="shared" si="1"/>
        <v>-876.47699999999998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</row>
    <row r="7" spans="1:65" ht="15" customHeight="1" x14ac:dyDescent="0.45">
      <c r="B7" t="s">
        <v>208</v>
      </c>
      <c r="C7">
        <f>C48</f>
        <v>0</v>
      </c>
      <c r="D7">
        <f>D48</f>
        <v>0</v>
      </c>
      <c r="E7">
        <f>E48</f>
        <v>1.65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B8" t="s">
        <v>95</v>
      </c>
      <c r="C8" s="43">
        <f>C53/C51</f>
        <v>0.19503811089523279</v>
      </c>
      <c r="D8" s="43">
        <f>D53/D51</f>
        <v>-0.11599142701819012</v>
      </c>
      <c r="E8" s="43">
        <f>E53/E51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  <c r="K8" s="45">
        <v>-0.25</v>
      </c>
      <c r="L8" s="45">
        <v>-0.25</v>
      </c>
      <c r="M8" s="45">
        <v>-0.25</v>
      </c>
      <c r="N8" s="45">
        <v>-0.25</v>
      </c>
      <c r="O8" s="45">
        <v>-0.25</v>
      </c>
      <c r="P8" s="45">
        <v>-0.25</v>
      </c>
      <c r="Q8" s="45">
        <v>-0.25</v>
      </c>
      <c r="R8" s="45">
        <v>-0.25</v>
      </c>
      <c r="S8" s="45">
        <v>-0.25</v>
      </c>
      <c r="T8" s="45">
        <v>-0.25</v>
      </c>
      <c r="U8" s="45">
        <v>-0.25</v>
      </c>
      <c r="V8" s="45">
        <v>-0.25</v>
      </c>
      <c r="W8" s="45">
        <v>-0.25</v>
      </c>
      <c r="X8" s="45">
        <v>-0.25</v>
      </c>
      <c r="Y8" s="45">
        <v>-0.25</v>
      </c>
      <c r="Z8" s="45">
        <v>-0.25</v>
      </c>
      <c r="AA8" s="45">
        <v>-0.25</v>
      </c>
      <c r="AB8" s="45">
        <v>-0.25</v>
      </c>
      <c r="AC8" s="45">
        <v>-0.25</v>
      </c>
      <c r="AD8" s="45">
        <v>-0.25</v>
      </c>
      <c r="AE8" s="45">
        <v>-0.25</v>
      </c>
      <c r="AF8" s="45">
        <v>-0.25</v>
      </c>
      <c r="AG8" s="45">
        <v>-0.25</v>
      </c>
      <c r="AH8" s="45">
        <v>-0.25</v>
      </c>
      <c r="AI8" s="45">
        <v>-0.25</v>
      </c>
      <c r="AJ8" s="45">
        <v>-0.25</v>
      </c>
      <c r="AK8" s="45">
        <v>-0.25</v>
      </c>
      <c r="AL8" s="45">
        <v>-0.25</v>
      </c>
      <c r="AM8" s="45">
        <v>-0.25</v>
      </c>
      <c r="AN8" s="45">
        <v>-0.25</v>
      </c>
      <c r="AO8" s="45">
        <v>-0.25</v>
      </c>
      <c r="AP8" s="45">
        <v>-0.25</v>
      </c>
      <c r="AQ8" s="45">
        <v>-0.25</v>
      </c>
      <c r="AR8" s="45">
        <v>-0.25</v>
      </c>
      <c r="AS8" s="45">
        <v>-0.25</v>
      </c>
      <c r="AT8" s="45">
        <v>-0.25</v>
      </c>
      <c r="AU8" s="45">
        <v>-0.25</v>
      </c>
      <c r="AV8" s="45">
        <v>-0.25</v>
      </c>
      <c r="AW8" s="45">
        <v>-0.25</v>
      </c>
      <c r="AX8" s="45">
        <v>-0.25</v>
      </c>
      <c r="AY8" s="45">
        <v>-0.25</v>
      </c>
      <c r="AZ8" s="45">
        <v>-0.25</v>
      </c>
      <c r="BA8" s="45">
        <v>-0.25</v>
      </c>
      <c r="BB8" s="45">
        <v>-0.25</v>
      </c>
      <c r="BC8" s="45">
        <v>-0.25</v>
      </c>
      <c r="BD8" s="45">
        <v>-0.25</v>
      </c>
      <c r="BE8" s="45">
        <v>-0.25</v>
      </c>
      <c r="BF8" s="45">
        <v>-0.25</v>
      </c>
      <c r="BG8" s="45">
        <v>-0.25</v>
      </c>
      <c r="BH8" s="45">
        <v>-0.25</v>
      </c>
      <c r="BI8" s="45">
        <v>-0.25</v>
      </c>
      <c r="BJ8" s="45">
        <v>-0.25</v>
      </c>
      <c r="BK8" s="45">
        <v>-0.25</v>
      </c>
      <c r="BL8" s="45">
        <v>-0.25</v>
      </c>
      <c r="BM8" s="45">
        <v>-0.25</v>
      </c>
    </row>
    <row r="9" spans="1:65" ht="15" customHeight="1" x14ac:dyDescent="0.45">
      <c r="B9" t="s">
        <v>209</v>
      </c>
      <c r="D9">
        <f>D147</f>
        <v>-400</v>
      </c>
      <c r="E9">
        <f>E147</f>
        <v>-550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-400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-400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-400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-400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-400</v>
      </c>
    </row>
    <row r="11" spans="1:65" ht="15" customHeight="1" x14ac:dyDescent="0.45">
      <c r="B11" t="s">
        <v>340</v>
      </c>
      <c r="F11" s="54">
        <v>60</v>
      </c>
      <c r="G11" s="54">
        <v>60</v>
      </c>
      <c r="H11" s="54">
        <v>60</v>
      </c>
      <c r="I11" s="54">
        <v>60</v>
      </c>
      <c r="J11" s="54">
        <v>60</v>
      </c>
      <c r="K11" s="54">
        <v>60</v>
      </c>
      <c r="L11" s="54">
        <v>60</v>
      </c>
      <c r="M11" s="54">
        <v>60</v>
      </c>
      <c r="N11" s="54">
        <v>60</v>
      </c>
      <c r="O11" s="54">
        <v>60</v>
      </c>
      <c r="P11" s="54">
        <v>60</v>
      </c>
      <c r="Q11" s="54">
        <v>60</v>
      </c>
      <c r="R11" s="54">
        <v>60</v>
      </c>
      <c r="S11" s="54">
        <v>60</v>
      </c>
      <c r="T11" s="54">
        <v>60</v>
      </c>
      <c r="U11" s="54">
        <v>60</v>
      </c>
      <c r="V11" s="54">
        <v>60</v>
      </c>
      <c r="W11" s="54">
        <v>60</v>
      </c>
      <c r="X11" s="54">
        <v>60</v>
      </c>
      <c r="Y11" s="54">
        <v>60</v>
      </c>
      <c r="Z11" s="54">
        <v>60</v>
      </c>
      <c r="AA11" s="54">
        <v>60</v>
      </c>
      <c r="AB11" s="54">
        <v>60</v>
      </c>
      <c r="AC11" s="54">
        <v>60</v>
      </c>
      <c r="AD11" s="54">
        <v>60</v>
      </c>
      <c r="AE11" s="54">
        <v>60</v>
      </c>
      <c r="AF11" s="54">
        <v>60</v>
      </c>
      <c r="AG11" s="54">
        <v>60</v>
      </c>
      <c r="AH11" s="54">
        <v>60</v>
      </c>
      <c r="AI11" s="54">
        <v>60</v>
      </c>
      <c r="AJ11" s="54">
        <v>60</v>
      </c>
      <c r="AK11" s="54">
        <v>60</v>
      </c>
      <c r="AL11" s="54">
        <v>60</v>
      </c>
      <c r="AM11" s="54">
        <v>60</v>
      </c>
      <c r="AN11" s="54">
        <v>60</v>
      </c>
      <c r="AO11" s="54">
        <v>60</v>
      </c>
      <c r="AP11" s="54">
        <v>60</v>
      </c>
      <c r="AQ11" s="54">
        <v>60</v>
      </c>
      <c r="AR11" s="54">
        <v>60</v>
      </c>
      <c r="AS11" s="54">
        <v>60</v>
      </c>
      <c r="AT11" s="54">
        <v>60</v>
      </c>
      <c r="AU11" s="54">
        <v>60</v>
      </c>
      <c r="AV11" s="54">
        <v>60</v>
      </c>
      <c r="AW11" s="54">
        <v>60</v>
      </c>
      <c r="AX11" s="54">
        <v>60</v>
      </c>
      <c r="AY11" s="54">
        <v>60</v>
      </c>
      <c r="AZ11" s="54">
        <v>60</v>
      </c>
      <c r="BA11" s="54">
        <v>60</v>
      </c>
      <c r="BB11" s="54">
        <v>60</v>
      </c>
      <c r="BC11" s="54">
        <v>60</v>
      </c>
      <c r="BD11" s="54">
        <v>60</v>
      </c>
      <c r="BE11" s="54">
        <v>60</v>
      </c>
      <c r="BF11" s="54">
        <v>60</v>
      </c>
      <c r="BG11" s="54">
        <v>60</v>
      </c>
      <c r="BH11" s="54">
        <v>60</v>
      </c>
      <c r="BI11" s="54">
        <v>60</v>
      </c>
      <c r="BJ11" s="54">
        <v>60</v>
      </c>
      <c r="BK11" s="54">
        <v>60</v>
      </c>
      <c r="BL11" s="54">
        <v>60</v>
      </c>
      <c r="BM11" s="54">
        <v>60</v>
      </c>
    </row>
    <row r="12" spans="1:65" ht="15" customHeight="1" x14ac:dyDescent="0.45">
      <c r="B12" t="s">
        <v>210</v>
      </c>
      <c r="F12" s="54">
        <v>30</v>
      </c>
      <c r="G12" s="54">
        <v>30</v>
      </c>
      <c r="H12" s="54">
        <v>30</v>
      </c>
      <c r="I12" s="54">
        <v>30</v>
      </c>
      <c r="J12" s="54">
        <v>30</v>
      </c>
      <c r="K12" s="54">
        <v>30</v>
      </c>
      <c r="L12" s="54">
        <v>30</v>
      </c>
      <c r="M12" s="54">
        <v>30</v>
      </c>
      <c r="N12" s="54">
        <v>30</v>
      </c>
      <c r="O12" s="54">
        <v>30</v>
      </c>
      <c r="P12" s="54">
        <v>30</v>
      </c>
      <c r="Q12" s="54">
        <v>30</v>
      </c>
      <c r="R12" s="54">
        <v>30</v>
      </c>
      <c r="S12" s="54">
        <v>30</v>
      </c>
      <c r="T12" s="54">
        <v>30</v>
      </c>
      <c r="U12" s="54">
        <v>30</v>
      </c>
      <c r="V12" s="54">
        <v>30</v>
      </c>
      <c r="W12" s="54">
        <v>30</v>
      </c>
      <c r="X12" s="54">
        <v>30</v>
      </c>
      <c r="Y12" s="54">
        <v>30</v>
      </c>
      <c r="Z12" s="54">
        <v>30</v>
      </c>
      <c r="AA12" s="54">
        <v>30</v>
      </c>
      <c r="AB12" s="54">
        <v>30</v>
      </c>
      <c r="AC12" s="54">
        <v>30</v>
      </c>
      <c r="AD12" s="54">
        <v>30</v>
      </c>
      <c r="AE12" s="54">
        <v>30</v>
      </c>
      <c r="AF12" s="54">
        <v>30</v>
      </c>
      <c r="AG12" s="54">
        <v>30</v>
      </c>
      <c r="AH12" s="54">
        <v>30</v>
      </c>
      <c r="AI12" s="54">
        <v>30</v>
      </c>
      <c r="AJ12" s="54">
        <v>30</v>
      </c>
      <c r="AK12" s="54">
        <v>30</v>
      </c>
      <c r="AL12" s="54">
        <v>30</v>
      </c>
      <c r="AM12" s="54">
        <v>30</v>
      </c>
      <c r="AN12" s="54">
        <v>30</v>
      </c>
      <c r="AO12" s="54">
        <v>30</v>
      </c>
      <c r="AP12" s="54">
        <v>30</v>
      </c>
      <c r="AQ12" s="54">
        <v>30</v>
      </c>
      <c r="AR12" s="54">
        <v>30</v>
      </c>
      <c r="AS12" s="54">
        <v>30</v>
      </c>
      <c r="AT12" s="54">
        <v>30</v>
      </c>
      <c r="AU12" s="54">
        <v>30</v>
      </c>
      <c r="AV12" s="54">
        <v>30</v>
      </c>
      <c r="AW12" s="54">
        <v>30</v>
      </c>
      <c r="AX12" s="54">
        <v>30</v>
      </c>
      <c r="AY12" s="54">
        <v>30</v>
      </c>
      <c r="AZ12" s="54">
        <v>30</v>
      </c>
      <c r="BA12" s="54">
        <v>30</v>
      </c>
      <c r="BB12" s="54">
        <v>30</v>
      </c>
      <c r="BC12" s="54">
        <v>30</v>
      </c>
      <c r="BD12" s="54">
        <v>30</v>
      </c>
      <c r="BE12" s="54">
        <v>30</v>
      </c>
      <c r="BF12" s="54">
        <v>30</v>
      </c>
      <c r="BG12" s="54">
        <v>30</v>
      </c>
      <c r="BH12" s="54">
        <v>30</v>
      </c>
      <c r="BI12" s="54">
        <v>30</v>
      </c>
      <c r="BJ12" s="54">
        <v>30</v>
      </c>
      <c r="BK12" s="54">
        <v>30</v>
      </c>
      <c r="BL12" s="54">
        <v>30</v>
      </c>
      <c r="BM12" s="54">
        <v>30</v>
      </c>
    </row>
    <row r="13" spans="1:65" ht="15" customHeight="1" x14ac:dyDescent="0.45">
      <c r="B13" t="s">
        <v>392</v>
      </c>
      <c r="D13">
        <f>D152/D33*365</f>
        <v>173.89169901072103</v>
      </c>
      <c r="E13">
        <f>E152/E33*365</f>
        <v>164.90974786561839</v>
      </c>
      <c r="F13" s="54">
        <v>165</v>
      </c>
      <c r="G13" s="54">
        <v>165</v>
      </c>
      <c r="H13" s="54">
        <v>165</v>
      </c>
      <c r="I13" s="54">
        <v>165</v>
      </c>
      <c r="J13" s="54">
        <v>165</v>
      </c>
      <c r="K13" s="54">
        <v>165</v>
      </c>
      <c r="L13" s="54">
        <v>165</v>
      </c>
      <c r="M13" s="54">
        <v>165</v>
      </c>
      <c r="N13" s="54">
        <v>165</v>
      </c>
      <c r="O13" s="54">
        <v>165</v>
      </c>
      <c r="P13" s="54">
        <v>165</v>
      </c>
      <c r="Q13" s="54">
        <v>165</v>
      </c>
      <c r="R13" s="54">
        <v>165</v>
      </c>
      <c r="S13" s="54">
        <v>165</v>
      </c>
      <c r="T13" s="54">
        <v>165</v>
      </c>
      <c r="U13" s="54">
        <v>165</v>
      </c>
      <c r="V13" s="54">
        <v>165</v>
      </c>
      <c r="W13" s="54">
        <v>165</v>
      </c>
      <c r="X13" s="54">
        <v>165</v>
      </c>
      <c r="Y13" s="54">
        <v>165</v>
      </c>
      <c r="Z13" s="54">
        <v>165</v>
      </c>
      <c r="AA13" s="54">
        <v>165</v>
      </c>
      <c r="AB13" s="54">
        <v>165</v>
      </c>
      <c r="AC13" s="54">
        <v>165</v>
      </c>
      <c r="AD13" s="54">
        <v>165</v>
      </c>
      <c r="AE13" s="54">
        <v>165</v>
      </c>
      <c r="AF13" s="54">
        <v>165</v>
      </c>
      <c r="AG13" s="54">
        <v>165</v>
      </c>
      <c r="AH13" s="54">
        <v>165</v>
      </c>
      <c r="AI13" s="54">
        <v>165</v>
      </c>
      <c r="AJ13" s="54">
        <v>165</v>
      </c>
      <c r="AK13" s="54">
        <v>165</v>
      </c>
      <c r="AL13" s="54">
        <v>165</v>
      </c>
      <c r="AM13" s="54">
        <v>165</v>
      </c>
      <c r="AN13" s="54">
        <v>165</v>
      </c>
      <c r="AO13" s="54">
        <v>165</v>
      </c>
      <c r="AP13" s="54">
        <v>165</v>
      </c>
      <c r="AQ13" s="54">
        <v>165</v>
      </c>
      <c r="AR13" s="54">
        <v>165</v>
      </c>
      <c r="AS13" s="54">
        <v>165</v>
      </c>
      <c r="AT13" s="54">
        <v>165</v>
      </c>
      <c r="AU13" s="54">
        <v>165</v>
      </c>
      <c r="AV13" s="54">
        <v>165</v>
      </c>
      <c r="AW13" s="54">
        <v>165</v>
      </c>
      <c r="AX13" s="54">
        <v>165</v>
      </c>
      <c r="AY13" s="54">
        <v>165</v>
      </c>
      <c r="AZ13" s="54">
        <v>165</v>
      </c>
      <c r="BA13" s="54">
        <v>165</v>
      </c>
      <c r="BB13" s="54">
        <v>165</v>
      </c>
      <c r="BC13" s="54">
        <v>165</v>
      </c>
      <c r="BD13" s="54">
        <v>165</v>
      </c>
      <c r="BE13" s="54">
        <v>165</v>
      </c>
      <c r="BF13" s="54">
        <v>165</v>
      </c>
      <c r="BG13" s="54">
        <v>165</v>
      </c>
      <c r="BH13" s="54">
        <v>165</v>
      </c>
      <c r="BI13" s="54">
        <v>165</v>
      </c>
      <c r="BJ13" s="54">
        <v>165</v>
      </c>
      <c r="BK13" s="54">
        <v>165</v>
      </c>
      <c r="BL13" s="54">
        <v>165</v>
      </c>
      <c r="BM13" s="54">
        <v>165</v>
      </c>
    </row>
    <row r="14" spans="1:65" ht="15" customHeight="1" x14ac:dyDescent="0.45">
      <c r="B14" t="s">
        <v>211</v>
      </c>
      <c r="D14" s="43">
        <f>D153/D33</f>
        <v>7.0097638935453816E-4</v>
      </c>
      <c r="E14" s="43">
        <f>E153/E33</f>
        <v>5.6433972371259177E-4</v>
      </c>
      <c r="F14" s="45">
        <v>5.6433972371259177E-4</v>
      </c>
      <c r="G14" s="45">
        <v>5.6433972371259177E-4</v>
      </c>
      <c r="H14" s="45">
        <v>5.6433972371259177E-4</v>
      </c>
      <c r="I14" s="45">
        <v>5.6433972371259177E-4</v>
      </c>
      <c r="J14" s="45">
        <v>5.6433972371259177E-4</v>
      </c>
      <c r="K14" s="45">
        <v>5.6433972371259177E-4</v>
      </c>
      <c r="L14" s="45">
        <v>5.6433972371259177E-4</v>
      </c>
      <c r="M14" s="45">
        <v>5.6433972371259177E-4</v>
      </c>
      <c r="N14" s="45">
        <v>5.6433972371259177E-4</v>
      </c>
      <c r="O14" s="45">
        <v>5.6433972371259177E-4</v>
      </c>
      <c r="P14" s="45">
        <v>5.6433972371259177E-4</v>
      </c>
      <c r="Q14" s="45">
        <v>5.6433972371259177E-4</v>
      </c>
      <c r="R14" s="45">
        <v>5.6433972371259177E-4</v>
      </c>
      <c r="S14" s="45">
        <v>5.6433972371259177E-4</v>
      </c>
      <c r="T14" s="45">
        <v>5.6433972371259177E-4</v>
      </c>
      <c r="U14" s="45">
        <v>5.6433972371259177E-4</v>
      </c>
      <c r="V14" s="45">
        <v>5.6433972371259177E-4</v>
      </c>
      <c r="W14" s="45">
        <v>5.6433972371259177E-4</v>
      </c>
      <c r="X14" s="45">
        <v>5.6433972371259177E-4</v>
      </c>
      <c r="Y14" s="45">
        <v>5.6433972371259177E-4</v>
      </c>
      <c r="Z14" s="45">
        <v>5.6433972371259177E-4</v>
      </c>
      <c r="AA14" s="45">
        <v>5.6433972371259177E-4</v>
      </c>
      <c r="AB14" s="45">
        <v>5.6433972371259177E-4</v>
      </c>
      <c r="AC14" s="45">
        <v>5.6433972371259177E-4</v>
      </c>
      <c r="AD14" s="45">
        <v>5.6433972371259177E-4</v>
      </c>
      <c r="AE14" s="45">
        <v>5.6433972371259177E-4</v>
      </c>
      <c r="AF14" s="45">
        <v>5.6433972371259177E-4</v>
      </c>
      <c r="AG14" s="45">
        <v>5.6433972371259177E-4</v>
      </c>
      <c r="AH14" s="45">
        <v>5.6433972371259177E-4</v>
      </c>
      <c r="AI14" s="45">
        <v>5.6433972371259177E-4</v>
      </c>
      <c r="AJ14" s="45">
        <v>5.6433972371259177E-4</v>
      </c>
      <c r="AK14" s="45">
        <v>5.6433972371259177E-4</v>
      </c>
      <c r="AL14" s="45">
        <v>5.6433972371259177E-4</v>
      </c>
      <c r="AM14" s="45">
        <v>5.6433972371259177E-4</v>
      </c>
      <c r="AN14" s="45">
        <v>5.6433972371259177E-4</v>
      </c>
      <c r="AO14" s="45">
        <v>5.6433972371259177E-4</v>
      </c>
      <c r="AP14" s="45">
        <v>5.6433972371259177E-4</v>
      </c>
      <c r="AQ14" s="45">
        <v>5.6433972371259177E-4</v>
      </c>
      <c r="AR14" s="45">
        <v>5.6433972371259177E-4</v>
      </c>
      <c r="AS14" s="45">
        <v>5.6433972371259177E-4</v>
      </c>
      <c r="AT14" s="45">
        <v>5.6433972371259177E-4</v>
      </c>
      <c r="AU14" s="45">
        <v>5.6433972371259177E-4</v>
      </c>
      <c r="AV14" s="45">
        <v>5.6433972371259177E-4</v>
      </c>
      <c r="AW14" s="45">
        <v>5.6433972371259177E-4</v>
      </c>
      <c r="AX14" s="45">
        <v>5.6433972371259177E-4</v>
      </c>
      <c r="AY14" s="45">
        <v>5.6433972371259177E-4</v>
      </c>
      <c r="AZ14" s="45">
        <v>5.6433972371259177E-4</v>
      </c>
      <c r="BA14" s="45">
        <v>5.6433972371259177E-4</v>
      </c>
      <c r="BB14" s="45">
        <v>5.6433972371259177E-4</v>
      </c>
      <c r="BC14" s="45">
        <v>5.6433972371259177E-4</v>
      </c>
      <c r="BD14" s="45">
        <v>5.6433972371259177E-4</v>
      </c>
      <c r="BE14" s="45">
        <v>5.6433972371259177E-4</v>
      </c>
      <c r="BF14" s="45">
        <v>5.6433972371259177E-4</v>
      </c>
      <c r="BG14" s="45">
        <v>5.6433972371259177E-4</v>
      </c>
      <c r="BH14" s="45">
        <v>5.6433972371259177E-4</v>
      </c>
      <c r="BI14" s="45">
        <v>5.6433972371259177E-4</v>
      </c>
      <c r="BJ14" s="45">
        <v>5.6433972371259177E-4</v>
      </c>
      <c r="BK14" s="45">
        <v>5.6433972371259177E-4</v>
      </c>
      <c r="BL14" s="45">
        <v>5.6433972371259177E-4</v>
      </c>
      <c r="BM14" s="45">
        <v>5.6433972371259177E-4</v>
      </c>
    </row>
    <row r="15" spans="1:65" ht="15" customHeight="1" x14ac:dyDescent="0.45">
      <c r="B15" t="s">
        <v>212</v>
      </c>
      <c r="D15" s="43">
        <f>D131/D33</f>
        <v>1.0326374990829853E-2</v>
      </c>
      <c r="E15" s="43">
        <f>E131/E33</f>
        <v>9.0377133549062932E-2</v>
      </c>
      <c r="F15" s="45">
        <v>0.09</v>
      </c>
      <c r="G15" s="45">
        <v>0.09</v>
      </c>
      <c r="H15" s="45">
        <v>0.09</v>
      </c>
      <c r="I15" s="45">
        <v>0.09</v>
      </c>
      <c r="J15" s="45">
        <v>0.09</v>
      </c>
      <c r="K15" s="45">
        <v>0.09</v>
      </c>
      <c r="L15" s="45">
        <v>0.09</v>
      </c>
      <c r="M15" s="45">
        <v>0.09</v>
      </c>
      <c r="N15" s="45">
        <v>0.09</v>
      </c>
      <c r="O15" s="45">
        <v>0.09</v>
      </c>
      <c r="P15" s="45">
        <v>0.09</v>
      </c>
      <c r="Q15" s="45">
        <v>0.09</v>
      </c>
      <c r="R15" s="45">
        <v>0.09</v>
      </c>
      <c r="S15" s="45">
        <v>0.09</v>
      </c>
      <c r="T15" s="45">
        <v>0.09</v>
      </c>
      <c r="U15" s="45">
        <v>0.09</v>
      </c>
      <c r="V15" s="45">
        <v>0.09</v>
      </c>
      <c r="W15" s="45">
        <v>0.09</v>
      </c>
      <c r="X15" s="45">
        <v>0.09</v>
      </c>
      <c r="Y15" s="45">
        <v>0.09</v>
      </c>
      <c r="Z15" s="45">
        <v>0.09</v>
      </c>
      <c r="AA15" s="45">
        <v>0.09</v>
      </c>
      <c r="AB15" s="45">
        <v>0.09</v>
      </c>
      <c r="AC15" s="45">
        <v>0.09</v>
      </c>
      <c r="AD15" s="45">
        <v>0.09</v>
      </c>
      <c r="AE15" s="45">
        <v>0.09</v>
      </c>
      <c r="AF15" s="45">
        <v>0.09</v>
      </c>
      <c r="AG15" s="45">
        <v>0.09</v>
      </c>
      <c r="AH15" s="45">
        <v>0.09</v>
      </c>
      <c r="AI15" s="45">
        <v>0.09</v>
      </c>
      <c r="AJ15" s="45">
        <v>0.09</v>
      </c>
      <c r="AK15" s="45">
        <v>0.09</v>
      </c>
      <c r="AL15" s="45">
        <v>0.09</v>
      </c>
      <c r="AM15" s="45">
        <v>0.09</v>
      </c>
      <c r="AN15" s="45">
        <v>0.09</v>
      </c>
      <c r="AO15" s="45">
        <v>0.09</v>
      </c>
      <c r="AP15" s="45">
        <v>0.09</v>
      </c>
      <c r="AQ15" s="45">
        <v>0.09</v>
      </c>
      <c r="AR15" s="45">
        <v>0.09</v>
      </c>
      <c r="AS15" s="45">
        <v>0.09</v>
      </c>
      <c r="AT15" s="45">
        <v>0.09</v>
      </c>
      <c r="AU15" s="45">
        <v>0.09</v>
      </c>
      <c r="AV15" s="45">
        <v>0.09</v>
      </c>
      <c r="AW15" s="45">
        <v>0.09</v>
      </c>
      <c r="AX15" s="45">
        <v>0.09</v>
      </c>
      <c r="AY15" s="45">
        <v>0.09</v>
      </c>
      <c r="AZ15" s="45">
        <v>0.09</v>
      </c>
      <c r="BA15" s="45">
        <v>0.09</v>
      </c>
      <c r="BB15" s="45">
        <v>0.09</v>
      </c>
      <c r="BC15" s="45">
        <v>0.09</v>
      </c>
      <c r="BD15" s="45">
        <v>0.09</v>
      </c>
      <c r="BE15" s="45">
        <v>0.09</v>
      </c>
      <c r="BF15" s="45">
        <v>0.09</v>
      </c>
      <c r="BG15" s="45">
        <v>0.09</v>
      </c>
      <c r="BH15" s="45">
        <v>0.09</v>
      </c>
      <c r="BI15" s="45">
        <v>0.09</v>
      </c>
      <c r="BJ15" s="45">
        <v>0.09</v>
      </c>
      <c r="BK15" s="45">
        <v>0.09</v>
      </c>
      <c r="BL15" s="45">
        <v>0.09</v>
      </c>
      <c r="BM15" s="45">
        <v>0.09</v>
      </c>
    </row>
    <row r="16" spans="1:65" ht="15" customHeight="1" x14ac:dyDescent="0.45">
      <c r="B16" t="s">
        <v>213</v>
      </c>
      <c r="E16" s="43">
        <f>E43/D154</f>
        <v>-0.74007997780720536</v>
      </c>
      <c r="F16" s="45">
        <v>0.03</v>
      </c>
      <c r="G16" s="45">
        <v>0.03</v>
      </c>
      <c r="H16" s="45">
        <v>0.03</v>
      </c>
      <c r="I16" s="45">
        <v>0.03</v>
      </c>
      <c r="J16" s="45">
        <v>0.03</v>
      </c>
      <c r="K16" s="45">
        <v>0.03</v>
      </c>
      <c r="L16" s="45">
        <v>0.03</v>
      </c>
      <c r="M16" s="45">
        <v>0.03</v>
      </c>
      <c r="N16" s="45">
        <v>0.03</v>
      </c>
      <c r="O16" s="45">
        <v>0.03</v>
      </c>
      <c r="P16" s="45">
        <v>0.03</v>
      </c>
      <c r="Q16" s="45">
        <v>0.03</v>
      </c>
      <c r="R16" s="45">
        <v>0.03</v>
      </c>
      <c r="S16" s="45">
        <v>0.03</v>
      </c>
      <c r="T16" s="45">
        <v>0.03</v>
      </c>
      <c r="U16" s="45">
        <v>0.03</v>
      </c>
      <c r="V16" s="45">
        <v>0.03</v>
      </c>
      <c r="W16" s="45">
        <v>0.03</v>
      </c>
      <c r="X16" s="45">
        <v>0.03</v>
      </c>
      <c r="Y16" s="45">
        <v>0.03</v>
      </c>
      <c r="Z16" s="45">
        <v>0.03</v>
      </c>
      <c r="AA16" s="45">
        <v>0.03</v>
      </c>
      <c r="AB16" s="45">
        <v>0.03</v>
      </c>
      <c r="AC16" s="45">
        <v>0.03</v>
      </c>
      <c r="AD16" s="45">
        <v>0.03</v>
      </c>
      <c r="AE16" s="45">
        <v>0.03</v>
      </c>
      <c r="AF16" s="45">
        <v>0.03</v>
      </c>
      <c r="AG16" s="45">
        <v>0.03</v>
      </c>
      <c r="AH16" s="45">
        <v>0.03</v>
      </c>
      <c r="AI16" s="45">
        <v>0.03</v>
      </c>
      <c r="AJ16" s="45">
        <v>0.03</v>
      </c>
      <c r="AK16" s="45">
        <v>0.03</v>
      </c>
      <c r="AL16" s="45">
        <v>0.03</v>
      </c>
      <c r="AM16" s="45">
        <v>0.03</v>
      </c>
      <c r="AN16" s="45">
        <v>0.03</v>
      </c>
      <c r="AO16" s="45">
        <v>0.03</v>
      </c>
      <c r="AP16" s="45">
        <v>0.03</v>
      </c>
      <c r="AQ16" s="45">
        <v>0.03</v>
      </c>
      <c r="AR16" s="45">
        <v>0.03</v>
      </c>
      <c r="AS16" s="45">
        <v>0.03</v>
      </c>
      <c r="AT16" s="45">
        <v>0.03</v>
      </c>
      <c r="AU16" s="45">
        <v>0.03</v>
      </c>
      <c r="AV16" s="45">
        <v>0.03</v>
      </c>
      <c r="AW16" s="45">
        <v>0.03</v>
      </c>
      <c r="AX16" s="45">
        <v>0.03</v>
      </c>
      <c r="AY16" s="45">
        <v>0.03</v>
      </c>
      <c r="AZ16" s="45">
        <v>0.03</v>
      </c>
      <c r="BA16" s="45">
        <v>0.03</v>
      </c>
      <c r="BB16" s="45">
        <v>0.03</v>
      </c>
      <c r="BC16" s="45">
        <v>0.03</v>
      </c>
      <c r="BD16" s="45">
        <v>0.03</v>
      </c>
      <c r="BE16" s="45">
        <v>0.03</v>
      </c>
      <c r="BF16" s="45">
        <v>0.03</v>
      </c>
      <c r="BG16" s="45">
        <v>0.03</v>
      </c>
      <c r="BH16" s="45">
        <v>0.03</v>
      </c>
      <c r="BI16" s="45">
        <v>0.03</v>
      </c>
      <c r="BJ16" s="45">
        <v>0.03</v>
      </c>
      <c r="BK16" s="45">
        <v>0.03</v>
      </c>
      <c r="BL16" s="45">
        <v>0.03</v>
      </c>
      <c r="BM16" s="45">
        <v>0.03</v>
      </c>
    </row>
    <row r="17" spans="1:65" ht="15" customHeight="1" x14ac:dyDescent="0.45">
      <c r="B17" t="s">
        <v>407</v>
      </c>
      <c r="D17">
        <f>D158/(D38+D39+D40)*365</f>
        <v>-70.873119276232032</v>
      </c>
      <c r="E17">
        <f>E158/(E38+E39+E40)*365</f>
        <v>-112.00294768843536</v>
      </c>
      <c r="F17" s="54">
        <v>-90</v>
      </c>
      <c r="G17" s="54">
        <v>-90</v>
      </c>
      <c r="H17" s="54">
        <v>-90</v>
      </c>
      <c r="I17" s="54">
        <v>-90</v>
      </c>
      <c r="J17" s="54">
        <v>-90</v>
      </c>
      <c r="K17" s="54">
        <v>-90</v>
      </c>
      <c r="L17" s="54">
        <v>-90</v>
      </c>
      <c r="M17" s="54">
        <v>-90</v>
      </c>
      <c r="N17" s="54">
        <v>-90</v>
      </c>
      <c r="O17" s="54">
        <v>-90</v>
      </c>
      <c r="P17" s="54">
        <v>-90</v>
      </c>
      <c r="Q17" s="54">
        <v>-90</v>
      </c>
      <c r="R17" s="54">
        <v>-90</v>
      </c>
      <c r="S17" s="54">
        <v>-90</v>
      </c>
      <c r="T17" s="54">
        <v>-90</v>
      </c>
      <c r="U17" s="54">
        <v>-90</v>
      </c>
      <c r="V17" s="54">
        <v>-90</v>
      </c>
      <c r="W17" s="54">
        <v>-90</v>
      </c>
      <c r="X17" s="54">
        <v>-90</v>
      </c>
      <c r="Y17" s="54">
        <v>-90</v>
      </c>
      <c r="Z17" s="54">
        <v>-90</v>
      </c>
      <c r="AA17" s="54">
        <v>-90</v>
      </c>
      <c r="AB17" s="54">
        <v>-90</v>
      </c>
      <c r="AC17" s="54">
        <v>-90</v>
      </c>
      <c r="AD17" s="54">
        <v>-90</v>
      </c>
      <c r="AE17" s="54">
        <v>-90</v>
      </c>
      <c r="AF17" s="54">
        <v>-90</v>
      </c>
      <c r="AG17" s="54">
        <v>-90</v>
      </c>
      <c r="AH17" s="54">
        <v>-90</v>
      </c>
      <c r="AI17" s="54">
        <v>-90</v>
      </c>
      <c r="AJ17" s="54">
        <v>-90</v>
      </c>
      <c r="AK17" s="54">
        <v>-90</v>
      </c>
      <c r="AL17" s="54">
        <v>-90</v>
      </c>
      <c r="AM17" s="54">
        <v>-90</v>
      </c>
      <c r="AN17" s="54">
        <v>-90</v>
      </c>
      <c r="AO17" s="54">
        <v>-90</v>
      </c>
      <c r="AP17" s="54">
        <v>-90</v>
      </c>
      <c r="AQ17" s="54">
        <v>-90</v>
      </c>
      <c r="AR17" s="54">
        <v>-90</v>
      </c>
      <c r="AS17" s="54">
        <v>-90</v>
      </c>
      <c r="AT17" s="54">
        <v>-90</v>
      </c>
      <c r="AU17" s="54">
        <v>-90</v>
      </c>
      <c r="AV17" s="54">
        <v>-90</v>
      </c>
      <c r="AW17" s="54">
        <v>-90</v>
      </c>
      <c r="AX17" s="54">
        <v>-90</v>
      </c>
      <c r="AY17" s="54">
        <v>-90</v>
      </c>
      <c r="AZ17" s="54">
        <v>-90</v>
      </c>
      <c r="BA17" s="54">
        <v>-90</v>
      </c>
      <c r="BB17" s="54">
        <v>-90</v>
      </c>
      <c r="BC17" s="54">
        <v>-90</v>
      </c>
      <c r="BD17" s="54">
        <v>-90</v>
      </c>
      <c r="BE17" s="54">
        <v>-90</v>
      </c>
      <c r="BF17" s="54">
        <v>-90</v>
      </c>
      <c r="BG17" s="54">
        <v>-90</v>
      </c>
      <c r="BH17" s="54">
        <v>-90</v>
      </c>
      <c r="BI17" s="54">
        <v>-90</v>
      </c>
      <c r="BJ17" s="54">
        <v>-90</v>
      </c>
      <c r="BK17" s="54">
        <v>-90</v>
      </c>
      <c r="BL17" s="54">
        <v>-90</v>
      </c>
      <c r="BM17" s="54">
        <v>-90</v>
      </c>
    </row>
    <row r="18" spans="1:65" ht="15" customHeight="1" x14ac:dyDescent="0.45">
      <c r="B18" t="s">
        <v>314</v>
      </c>
      <c r="D18" s="43">
        <f>D159/D33</f>
        <v>0.3144173922224805</v>
      </c>
      <c r="E18" s="43">
        <f>E159/E33</f>
        <v>0.36122309366160266</v>
      </c>
      <c r="F18" s="52">
        <v>0.36</v>
      </c>
      <c r="G18" s="52">
        <v>0.36</v>
      </c>
      <c r="H18" s="52">
        <v>0.36</v>
      </c>
      <c r="I18" s="52">
        <v>0.36</v>
      </c>
      <c r="J18" s="52">
        <v>0.36</v>
      </c>
      <c r="K18" s="52">
        <v>0.36</v>
      </c>
      <c r="L18" s="52">
        <v>0.36</v>
      </c>
      <c r="M18" s="52">
        <v>0.36</v>
      </c>
      <c r="N18" s="52">
        <v>0.36</v>
      </c>
      <c r="O18" s="52">
        <v>0.36</v>
      </c>
      <c r="P18" s="52">
        <v>0.36</v>
      </c>
      <c r="Q18" s="52">
        <v>0.36</v>
      </c>
      <c r="R18" s="52">
        <v>0.36</v>
      </c>
      <c r="S18" s="52">
        <v>0.36</v>
      </c>
      <c r="T18" s="52">
        <v>0.36</v>
      </c>
      <c r="U18" s="52">
        <v>0.36</v>
      </c>
      <c r="V18" s="52">
        <v>0.36</v>
      </c>
      <c r="W18" s="52">
        <v>0.36</v>
      </c>
      <c r="X18" s="52">
        <v>0.36</v>
      </c>
      <c r="Y18" s="52">
        <v>0.36</v>
      </c>
      <c r="Z18" s="52">
        <v>0.36</v>
      </c>
      <c r="AA18" s="52">
        <v>0.36</v>
      </c>
      <c r="AB18" s="52">
        <v>0.36</v>
      </c>
      <c r="AC18" s="52">
        <v>0.36</v>
      </c>
      <c r="AD18" s="52">
        <v>0.36</v>
      </c>
      <c r="AE18" s="52">
        <v>0.36</v>
      </c>
      <c r="AF18" s="52">
        <v>0.36</v>
      </c>
      <c r="AG18" s="52">
        <v>0.36</v>
      </c>
      <c r="AH18" s="52">
        <v>0.36</v>
      </c>
      <c r="AI18" s="52">
        <v>0.36</v>
      </c>
      <c r="AJ18" s="52">
        <v>0.36</v>
      </c>
      <c r="AK18" s="52">
        <v>0.36</v>
      </c>
      <c r="AL18" s="52">
        <v>0.36</v>
      </c>
      <c r="AM18" s="52">
        <v>0.36</v>
      </c>
      <c r="AN18" s="52">
        <v>0.36</v>
      </c>
      <c r="AO18" s="52">
        <v>0.36</v>
      </c>
      <c r="AP18" s="52">
        <v>0.36</v>
      </c>
      <c r="AQ18" s="52">
        <v>0.36</v>
      </c>
      <c r="AR18" s="52">
        <v>0.36</v>
      </c>
      <c r="AS18" s="52">
        <v>0.36</v>
      </c>
      <c r="AT18" s="52">
        <v>0.36</v>
      </c>
      <c r="AU18" s="52">
        <v>0.36</v>
      </c>
      <c r="AV18" s="52">
        <v>0.36</v>
      </c>
      <c r="AW18" s="52">
        <v>0.36</v>
      </c>
      <c r="AX18" s="52">
        <v>0.36</v>
      </c>
      <c r="AY18" s="52">
        <v>0.36</v>
      </c>
      <c r="AZ18" s="52">
        <v>0.36</v>
      </c>
      <c r="BA18" s="52">
        <v>0.36</v>
      </c>
      <c r="BB18" s="52">
        <v>0.36</v>
      </c>
      <c r="BC18" s="52">
        <v>0.36</v>
      </c>
      <c r="BD18" s="52">
        <v>0.36</v>
      </c>
      <c r="BE18" s="52">
        <v>0.36</v>
      </c>
      <c r="BF18" s="52">
        <v>0.36</v>
      </c>
      <c r="BG18" s="52">
        <v>0.36</v>
      </c>
      <c r="BH18" s="52">
        <v>0.36</v>
      </c>
      <c r="BI18" s="52">
        <v>0.36</v>
      </c>
      <c r="BJ18" s="52">
        <v>0.36</v>
      </c>
      <c r="BK18" s="52">
        <v>0.36</v>
      </c>
      <c r="BL18" s="52">
        <v>0.36</v>
      </c>
      <c r="BM18" s="52">
        <v>0.36</v>
      </c>
    </row>
    <row r="19" spans="1:65" ht="15" customHeight="1" x14ac:dyDescent="0.45">
      <c r="B19" t="s">
        <v>282</v>
      </c>
      <c r="F19" s="69">
        <v>0.7</v>
      </c>
      <c r="G19" s="69">
        <v>0.7</v>
      </c>
      <c r="H19" s="69">
        <v>0.7</v>
      </c>
      <c r="I19" s="69">
        <v>0.7</v>
      </c>
      <c r="J19" s="69">
        <v>0.7</v>
      </c>
      <c r="K19" s="69">
        <v>0.7</v>
      </c>
      <c r="L19" s="69">
        <v>0.7</v>
      </c>
      <c r="M19" s="69">
        <v>0.7</v>
      </c>
      <c r="N19" s="69">
        <v>0.7</v>
      </c>
      <c r="O19" s="69">
        <v>0.7</v>
      </c>
      <c r="P19" s="69">
        <v>0.7</v>
      </c>
      <c r="Q19" s="69">
        <v>0.7</v>
      </c>
      <c r="R19" s="69">
        <v>0.7</v>
      </c>
      <c r="S19" s="69">
        <v>0.7</v>
      </c>
      <c r="T19" s="69">
        <v>0.7</v>
      </c>
      <c r="U19" s="69">
        <v>0.7</v>
      </c>
      <c r="V19" s="69">
        <v>0.7</v>
      </c>
      <c r="W19" s="69">
        <v>0.7</v>
      </c>
      <c r="X19" s="69">
        <v>0.7</v>
      </c>
      <c r="Y19" s="69">
        <v>0.7</v>
      </c>
      <c r="Z19" s="69">
        <v>0.7</v>
      </c>
      <c r="AA19" s="69">
        <v>0.7</v>
      </c>
      <c r="AB19" s="69">
        <v>0.7</v>
      </c>
      <c r="AC19" s="69">
        <v>0.7</v>
      </c>
      <c r="AD19" s="69">
        <v>0.7</v>
      </c>
      <c r="AE19" s="69">
        <v>0.7</v>
      </c>
      <c r="AF19" s="69">
        <v>0.7</v>
      </c>
      <c r="AG19" s="69">
        <v>0.7</v>
      </c>
      <c r="AH19" s="69">
        <v>0.7</v>
      </c>
      <c r="AI19" s="69">
        <v>0.7</v>
      </c>
      <c r="AJ19" s="69">
        <v>0.7</v>
      </c>
      <c r="AK19" s="69">
        <v>0.7</v>
      </c>
      <c r="AL19" s="69">
        <v>0.7</v>
      </c>
      <c r="AM19" s="69">
        <v>0.7</v>
      </c>
      <c r="AN19" s="69">
        <v>0.7</v>
      </c>
      <c r="AO19" s="69">
        <v>0.7</v>
      </c>
      <c r="AP19" s="69">
        <v>0.7</v>
      </c>
      <c r="AQ19" s="69">
        <v>0.7</v>
      </c>
      <c r="AR19" s="69">
        <v>0.7</v>
      </c>
      <c r="AS19" s="69">
        <v>0.7</v>
      </c>
      <c r="AT19" s="69">
        <v>0.7</v>
      </c>
      <c r="AU19" s="69">
        <v>0.7</v>
      </c>
      <c r="AV19" s="69">
        <v>0.7</v>
      </c>
      <c r="AW19" s="69">
        <v>0.7</v>
      </c>
      <c r="AX19" s="69">
        <v>0.7</v>
      </c>
      <c r="AY19" s="69">
        <v>0.7</v>
      </c>
      <c r="AZ19" s="69">
        <v>0.7</v>
      </c>
      <c r="BA19" s="69">
        <v>0.7</v>
      </c>
      <c r="BB19" s="69">
        <v>0.7</v>
      </c>
      <c r="BC19" s="69">
        <v>0.7</v>
      </c>
      <c r="BD19" s="69">
        <v>0.7</v>
      </c>
      <c r="BE19" s="69">
        <v>0.7</v>
      </c>
      <c r="BF19" s="69">
        <v>0.7</v>
      </c>
      <c r="BG19" s="69">
        <v>0.7</v>
      </c>
      <c r="BH19" s="69">
        <v>0.7</v>
      </c>
      <c r="BI19" s="69">
        <v>0.7</v>
      </c>
      <c r="BJ19" s="69">
        <v>0.7</v>
      </c>
      <c r="BK19" s="69">
        <v>0.7</v>
      </c>
      <c r="BL19" s="69">
        <v>0.7</v>
      </c>
      <c r="BM19" s="69">
        <v>0.7</v>
      </c>
    </row>
    <row r="20" spans="1:65" ht="15" customHeight="1" x14ac:dyDescent="0.45">
      <c r="B20" t="s">
        <v>214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</row>
    <row r="22" spans="1:65" ht="15" customHeight="1" x14ac:dyDescent="0.45">
      <c r="B22" t="s">
        <v>94</v>
      </c>
      <c r="F22" s="70">
        <f>0.01%/12</f>
        <v>8.3333333333333337E-6</v>
      </c>
      <c r="G22" s="70">
        <f t="shared" ref="G22:BM22" si="2">0.01%/12</f>
        <v>8.3333333333333337E-6</v>
      </c>
      <c r="H22" s="70">
        <f t="shared" si="2"/>
        <v>8.3333333333333337E-6</v>
      </c>
      <c r="I22" s="70">
        <f t="shared" si="2"/>
        <v>8.3333333333333337E-6</v>
      </c>
      <c r="J22" s="70">
        <f t="shared" si="2"/>
        <v>8.3333333333333337E-6</v>
      </c>
      <c r="K22" s="70">
        <f t="shared" si="2"/>
        <v>8.3333333333333337E-6</v>
      </c>
      <c r="L22" s="70">
        <f t="shared" si="2"/>
        <v>8.3333333333333337E-6</v>
      </c>
      <c r="M22" s="70">
        <f t="shared" si="2"/>
        <v>8.3333333333333337E-6</v>
      </c>
      <c r="N22" s="70">
        <f t="shared" si="2"/>
        <v>8.3333333333333337E-6</v>
      </c>
      <c r="O22" s="70">
        <f t="shared" si="2"/>
        <v>8.3333333333333337E-6</v>
      </c>
      <c r="P22" s="70">
        <f t="shared" si="2"/>
        <v>8.3333333333333337E-6</v>
      </c>
      <c r="Q22" s="70">
        <f t="shared" si="2"/>
        <v>8.3333333333333337E-6</v>
      </c>
      <c r="R22" s="70">
        <f t="shared" si="2"/>
        <v>8.3333333333333337E-6</v>
      </c>
      <c r="S22" s="70">
        <f t="shared" si="2"/>
        <v>8.3333333333333337E-6</v>
      </c>
      <c r="T22" s="70">
        <f t="shared" si="2"/>
        <v>8.3333333333333337E-6</v>
      </c>
      <c r="U22" s="70">
        <f t="shared" si="2"/>
        <v>8.3333333333333337E-6</v>
      </c>
      <c r="V22" s="70">
        <f t="shared" si="2"/>
        <v>8.3333333333333337E-6</v>
      </c>
      <c r="W22" s="70">
        <f t="shared" si="2"/>
        <v>8.3333333333333337E-6</v>
      </c>
      <c r="X22" s="70">
        <f t="shared" si="2"/>
        <v>8.3333333333333337E-6</v>
      </c>
      <c r="Y22" s="70">
        <f t="shared" si="2"/>
        <v>8.3333333333333337E-6</v>
      </c>
      <c r="Z22" s="70">
        <f t="shared" si="2"/>
        <v>8.3333333333333337E-6</v>
      </c>
      <c r="AA22" s="70">
        <f t="shared" si="2"/>
        <v>8.3333333333333337E-6</v>
      </c>
      <c r="AB22" s="70">
        <f t="shared" si="2"/>
        <v>8.3333333333333337E-6</v>
      </c>
      <c r="AC22" s="70">
        <f t="shared" si="2"/>
        <v>8.3333333333333337E-6</v>
      </c>
      <c r="AD22" s="70">
        <f t="shared" si="2"/>
        <v>8.3333333333333337E-6</v>
      </c>
      <c r="AE22" s="70">
        <f t="shared" si="2"/>
        <v>8.3333333333333337E-6</v>
      </c>
      <c r="AF22" s="70">
        <f t="shared" si="2"/>
        <v>8.3333333333333337E-6</v>
      </c>
      <c r="AG22" s="70">
        <f t="shared" si="2"/>
        <v>8.3333333333333337E-6</v>
      </c>
      <c r="AH22" s="70">
        <f t="shared" si="2"/>
        <v>8.3333333333333337E-6</v>
      </c>
      <c r="AI22" s="70">
        <f t="shared" si="2"/>
        <v>8.3333333333333337E-6</v>
      </c>
      <c r="AJ22" s="70">
        <f t="shared" si="2"/>
        <v>8.3333333333333337E-6</v>
      </c>
      <c r="AK22" s="70">
        <f t="shared" si="2"/>
        <v>8.3333333333333337E-6</v>
      </c>
      <c r="AL22" s="70">
        <f t="shared" si="2"/>
        <v>8.3333333333333337E-6</v>
      </c>
      <c r="AM22" s="70">
        <f t="shared" si="2"/>
        <v>8.3333333333333337E-6</v>
      </c>
      <c r="AN22" s="70">
        <f t="shared" si="2"/>
        <v>8.3333333333333337E-6</v>
      </c>
      <c r="AO22" s="70">
        <f t="shared" si="2"/>
        <v>8.3333333333333337E-6</v>
      </c>
      <c r="AP22" s="70">
        <f t="shared" si="2"/>
        <v>8.3333333333333337E-6</v>
      </c>
      <c r="AQ22" s="70">
        <f t="shared" si="2"/>
        <v>8.3333333333333337E-6</v>
      </c>
      <c r="AR22" s="70">
        <f t="shared" si="2"/>
        <v>8.3333333333333337E-6</v>
      </c>
      <c r="AS22" s="70">
        <f t="shared" si="2"/>
        <v>8.3333333333333337E-6</v>
      </c>
      <c r="AT22" s="70">
        <f t="shared" si="2"/>
        <v>8.3333333333333337E-6</v>
      </c>
      <c r="AU22" s="70">
        <f t="shared" si="2"/>
        <v>8.3333333333333337E-6</v>
      </c>
      <c r="AV22" s="70">
        <f t="shared" si="2"/>
        <v>8.3333333333333337E-6</v>
      </c>
      <c r="AW22" s="70">
        <f t="shared" si="2"/>
        <v>8.3333333333333337E-6</v>
      </c>
      <c r="AX22" s="70">
        <f t="shared" si="2"/>
        <v>8.3333333333333337E-6</v>
      </c>
      <c r="AY22" s="70">
        <f t="shared" si="2"/>
        <v>8.3333333333333337E-6</v>
      </c>
      <c r="AZ22" s="70">
        <f t="shared" si="2"/>
        <v>8.3333333333333337E-6</v>
      </c>
      <c r="BA22" s="70">
        <f t="shared" si="2"/>
        <v>8.3333333333333337E-6</v>
      </c>
      <c r="BB22" s="70">
        <f t="shared" si="2"/>
        <v>8.3333333333333337E-6</v>
      </c>
      <c r="BC22" s="70">
        <f t="shared" si="2"/>
        <v>8.3333333333333337E-6</v>
      </c>
      <c r="BD22" s="70">
        <f t="shared" si="2"/>
        <v>8.3333333333333337E-6</v>
      </c>
      <c r="BE22" s="70">
        <f t="shared" si="2"/>
        <v>8.3333333333333337E-6</v>
      </c>
      <c r="BF22" s="70">
        <f t="shared" si="2"/>
        <v>8.3333333333333337E-6</v>
      </c>
      <c r="BG22" s="70">
        <f t="shared" si="2"/>
        <v>8.3333333333333337E-6</v>
      </c>
      <c r="BH22" s="70">
        <f t="shared" si="2"/>
        <v>8.3333333333333337E-6</v>
      </c>
      <c r="BI22" s="70">
        <f t="shared" si="2"/>
        <v>8.3333333333333337E-6</v>
      </c>
      <c r="BJ22" s="70">
        <f t="shared" si="2"/>
        <v>8.3333333333333337E-6</v>
      </c>
      <c r="BK22" s="70">
        <f t="shared" si="2"/>
        <v>8.3333333333333337E-6</v>
      </c>
      <c r="BL22" s="70">
        <f t="shared" si="2"/>
        <v>8.3333333333333337E-6</v>
      </c>
      <c r="BM22" s="70">
        <f t="shared" si="2"/>
        <v>8.3333333333333337E-6</v>
      </c>
    </row>
    <row r="23" spans="1:65" ht="15" customHeight="1" x14ac:dyDescent="0.45">
      <c r="B23" t="s">
        <v>215</v>
      </c>
      <c r="F23" s="40">
        <f>4%/12</f>
        <v>3.3333333333333335E-3</v>
      </c>
      <c r="G23" s="40">
        <f t="shared" ref="G23:BM23" si="3">4%/12</f>
        <v>3.3333333333333335E-3</v>
      </c>
      <c r="H23" s="40">
        <f t="shared" si="3"/>
        <v>3.3333333333333335E-3</v>
      </c>
      <c r="I23" s="40">
        <f t="shared" si="3"/>
        <v>3.3333333333333335E-3</v>
      </c>
      <c r="J23" s="40">
        <f t="shared" si="3"/>
        <v>3.3333333333333335E-3</v>
      </c>
      <c r="K23" s="40">
        <f t="shared" si="3"/>
        <v>3.3333333333333335E-3</v>
      </c>
      <c r="L23" s="40">
        <f t="shared" si="3"/>
        <v>3.3333333333333335E-3</v>
      </c>
      <c r="M23" s="40">
        <f t="shared" si="3"/>
        <v>3.3333333333333335E-3</v>
      </c>
      <c r="N23" s="40">
        <f t="shared" si="3"/>
        <v>3.3333333333333335E-3</v>
      </c>
      <c r="O23" s="40">
        <f t="shared" si="3"/>
        <v>3.3333333333333335E-3</v>
      </c>
      <c r="P23" s="40">
        <f t="shared" si="3"/>
        <v>3.3333333333333335E-3</v>
      </c>
      <c r="Q23" s="40">
        <f t="shared" si="3"/>
        <v>3.3333333333333335E-3</v>
      </c>
      <c r="R23" s="40">
        <f t="shared" si="3"/>
        <v>3.3333333333333335E-3</v>
      </c>
      <c r="S23" s="40">
        <f t="shared" si="3"/>
        <v>3.3333333333333335E-3</v>
      </c>
      <c r="T23" s="40">
        <f t="shared" si="3"/>
        <v>3.3333333333333335E-3</v>
      </c>
      <c r="U23" s="40">
        <f t="shared" si="3"/>
        <v>3.3333333333333335E-3</v>
      </c>
      <c r="V23" s="40">
        <f t="shared" si="3"/>
        <v>3.3333333333333335E-3</v>
      </c>
      <c r="W23" s="40">
        <f t="shared" si="3"/>
        <v>3.3333333333333335E-3</v>
      </c>
      <c r="X23" s="40">
        <f t="shared" si="3"/>
        <v>3.3333333333333335E-3</v>
      </c>
      <c r="Y23" s="40">
        <f t="shared" si="3"/>
        <v>3.3333333333333335E-3</v>
      </c>
      <c r="Z23" s="40">
        <f t="shared" si="3"/>
        <v>3.3333333333333335E-3</v>
      </c>
      <c r="AA23" s="40">
        <f t="shared" si="3"/>
        <v>3.3333333333333335E-3</v>
      </c>
      <c r="AB23" s="40">
        <f t="shared" si="3"/>
        <v>3.3333333333333335E-3</v>
      </c>
      <c r="AC23" s="40">
        <f t="shared" si="3"/>
        <v>3.3333333333333335E-3</v>
      </c>
      <c r="AD23" s="40">
        <f t="shared" si="3"/>
        <v>3.3333333333333335E-3</v>
      </c>
      <c r="AE23" s="40">
        <f t="shared" si="3"/>
        <v>3.3333333333333335E-3</v>
      </c>
      <c r="AF23" s="40">
        <f t="shared" si="3"/>
        <v>3.3333333333333335E-3</v>
      </c>
      <c r="AG23" s="40">
        <f t="shared" si="3"/>
        <v>3.3333333333333335E-3</v>
      </c>
      <c r="AH23" s="40">
        <f t="shared" si="3"/>
        <v>3.3333333333333335E-3</v>
      </c>
      <c r="AI23" s="40">
        <f t="shared" si="3"/>
        <v>3.3333333333333335E-3</v>
      </c>
      <c r="AJ23" s="40">
        <f t="shared" si="3"/>
        <v>3.3333333333333335E-3</v>
      </c>
      <c r="AK23" s="40">
        <f t="shared" si="3"/>
        <v>3.3333333333333335E-3</v>
      </c>
      <c r="AL23" s="40">
        <f t="shared" si="3"/>
        <v>3.3333333333333335E-3</v>
      </c>
      <c r="AM23" s="40">
        <f t="shared" si="3"/>
        <v>3.3333333333333335E-3</v>
      </c>
      <c r="AN23" s="40">
        <f t="shared" si="3"/>
        <v>3.3333333333333335E-3</v>
      </c>
      <c r="AO23" s="40">
        <f t="shared" si="3"/>
        <v>3.3333333333333335E-3</v>
      </c>
      <c r="AP23" s="40">
        <f t="shared" si="3"/>
        <v>3.3333333333333335E-3</v>
      </c>
      <c r="AQ23" s="40">
        <f t="shared" si="3"/>
        <v>3.3333333333333335E-3</v>
      </c>
      <c r="AR23" s="40">
        <f t="shared" si="3"/>
        <v>3.3333333333333335E-3</v>
      </c>
      <c r="AS23" s="40">
        <f t="shared" si="3"/>
        <v>3.3333333333333335E-3</v>
      </c>
      <c r="AT23" s="40">
        <f t="shared" si="3"/>
        <v>3.3333333333333335E-3</v>
      </c>
      <c r="AU23" s="40">
        <f t="shared" si="3"/>
        <v>3.3333333333333335E-3</v>
      </c>
      <c r="AV23" s="40">
        <f t="shared" si="3"/>
        <v>3.3333333333333335E-3</v>
      </c>
      <c r="AW23" s="40">
        <f t="shared" si="3"/>
        <v>3.3333333333333335E-3</v>
      </c>
      <c r="AX23" s="40">
        <f t="shared" si="3"/>
        <v>3.3333333333333335E-3</v>
      </c>
      <c r="AY23" s="40">
        <f t="shared" si="3"/>
        <v>3.3333333333333335E-3</v>
      </c>
      <c r="AZ23" s="40">
        <f t="shared" si="3"/>
        <v>3.3333333333333335E-3</v>
      </c>
      <c r="BA23" s="40">
        <f t="shared" si="3"/>
        <v>3.3333333333333335E-3</v>
      </c>
      <c r="BB23" s="40">
        <f t="shared" si="3"/>
        <v>3.3333333333333335E-3</v>
      </c>
      <c r="BC23" s="40">
        <f t="shared" si="3"/>
        <v>3.3333333333333335E-3</v>
      </c>
      <c r="BD23" s="40">
        <f t="shared" si="3"/>
        <v>3.3333333333333335E-3</v>
      </c>
      <c r="BE23" s="40">
        <f t="shared" si="3"/>
        <v>3.3333333333333335E-3</v>
      </c>
      <c r="BF23" s="40">
        <f t="shared" si="3"/>
        <v>3.3333333333333335E-3</v>
      </c>
      <c r="BG23" s="40">
        <f t="shared" si="3"/>
        <v>3.3333333333333335E-3</v>
      </c>
      <c r="BH23" s="40">
        <f t="shared" si="3"/>
        <v>3.3333333333333335E-3</v>
      </c>
      <c r="BI23" s="40">
        <f t="shared" si="3"/>
        <v>3.3333333333333335E-3</v>
      </c>
      <c r="BJ23" s="40">
        <f t="shared" si="3"/>
        <v>3.3333333333333335E-3</v>
      </c>
      <c r="BK23" s="40">
        <f t="shared" si="3"/>
        <v>3.3333333333333335E-3</v>
      </c>
      <c r="BL23" s="40">
        <f t="shared" si="3"/>
        <v>3.3333333333333335E-3</v>
      </c>
      <c r="BM23" s="40">
        <f t="shared" si="3"/>
        <v>3.3333333333333335E-3</v>
      </c>
    </row>
    <row r="24" spans="1:65" ht="15" customHeight="1" x14ac:dyDescent="0.45">
      <c r="B24" t="s">
        <v>216</v>
      </c>
      <c r="F24" s="40">
        <f>5%/12</f>
        <v>4.1666666666666666E-3</v>
      </c>
      <c r="G24" s="40">
        <f t="shared" ref="G24:BM24" si="4">5%/12</f>
        <v>4.1666666666666666E-3</v>
      </c>
      <c r="H24" s="40">
        <f t="shared" si="4"/>
        <v>4.1666666666666666E-3</v>
      </c>
      <c r="I24" s="40">
        <f t="shared" si="4"/>
        <v>4.1666666666666666E-3</v>
      </c>
      <c r="J24" s="40">
        <f t="shared" si="4"/>
        <v>4.1666666666666666E-3</v>
      </c>
      <c r="K24" s="40">
        <f t="shared" si="4"/>
        <v>4.1666666666666666E-3</v>
      </c>
      <c r="L24" s="40">
        <f t="shared" si="4"/>
        <v>4.1666666666666666E-3</v>
      </c>
      <c r="M24" s="40">
        <f t="shared" si="4"/>
        <v>4.1666666666666666E-3</v>
      </c>
      <c r="N24" s="40">
        <f t="shared" si="4"/>
        <v>4.1666666666666666E-3</v>
      </c>
      <c r="O24" s="40">
        <f t="shared" si="4"/>
        <v>4.1666666666666666E-3</v>
      </c>
      <c r="P24" s="40">
        <f t="shared" si="4"/>
        <v>4.1666666666666666E-3</v>
      </c>
      <c r="Q24" s="40">
        <f t="shared" si="4"/>
        <v>4.1666666666666666E-3</v>
      </c>
      <c r="R24" s="40">
        <f t="shared" si="4"/>
        <v>4.1666666666666666E-3</v>
      </c>
      <c r="S24" s="40">
        <f t="shared" si="4"/>
        <v>4.1666666666666666E-3</v>
      </c>
      <c r="T24" s="40">
        <f t="shared" si="4"/>
        <v>4.1666666666666666E-3</v>
      </c>
      <c r="U24" s="40">
        <f t="shared" si="4"/>
        <v>4.1666666666666666E-3</v>
      </c>
      <c r="V24" s="40">
        <f t="shared" si="4"/>
        <v>4.1666666666666666E-3</v>
      </c>
      <c r="W24" s="40">
        <f t="shared" si="4"/>
        <v>4.1666666666666666E-3</v>
      </c>
      <c r="X24" s="40">
        <f t="shared" si="4"/>
        <v>4.1666666666666666E-3</v>
      </c>
      <c r="Y24" s="40">
        <f t="shared" si="4"/>
        <v>4.1666666666666666E-3</v>
      </c>
      <c r="Z24" s="40">
        <f t="shared" si="4"/>
        <v>4.1666666666666666E-3</v>
      </c>
      <c r="AA24" s="40">
        <f t="shared" si="4"/>
        <v>4.1666666666666666E-3</v>
      </c>
      <c r="AB24" s="40">
        <f t="shared" si="4"/>
        <v>4.1666666666666666E-3</v>
      </c>
      <c r="AC24" s="40">
        <f t="shared" si="4"/>
        <v>4.1666666666666666E-3</v>
      </c>
      <c r="AD24" s="40">
        <f t="shared" si="4"/>
        <v>4.1666666666666666E-3</v>
      </c>
      <c r="AE24" s="40">
        <f t="shared" si="4"/>
        <v>4.1666666666666666E-3</v>
      </c>
      <c r="AF24" s="40">
        <f t="shared" si="4"/>
        <v>4.1666666666666666E-3</v>
      </c>
      <c r="AG24" s="40">
        <f t="shared" si="4"/>
        <v>4.1666666666666666E-3</v>
      </c>
      <c r="AH24" s="40">
        <f t="shared" si="4"/>
        <v>4.1666666666666666E-3</v>
      </c>
      <c r="AI24" s="40">
        <f t="shared" si="4"/>
        <v>4.1666666666666666E-3</v>
      </c>
      <c r="AJ24" s="40">
        <f t="shared" si="4"/>
        <v>4.1666666666666666E-3</v>
      </c>
      <c r="AK24" s="40">
        <f t="shared" si="4"/>
        <v>4.1666666666666666E-3</v>
      </c>
      <c r="AL24" s="40">
        <f t="shared" si="4"/>
        <v>4.1666666666666666E-3</v>
      </c>
      <c r="AM24" s="40">
        <f t="shared" si="4"/>
        <v>4.1666666666666666E-3</v>
      </c>
      <c r="AN24" s="40">
        <f t="shared" si="4"/>
        <v>4.1666666666666666E-3</v>
      </c>
      <c r="AO24" s="40">
        <f t="shared" si="4"/>
        <v>4.1666666666666666E-3</v>
      </c>
      <c r="AP24" s="40">
        <f t="shared" si="4"/>
        <v>4.1666666666666666E-3</v>
      </c>
      <c r="AQ24" s="40">
        <f t="shared" si="4"/>
        <v>4.1666666666666666E-3</v>
      </c>
      <c r="AR24" s="40">
        <f t="shared" si="4"/>
        <v>4.1666666666666666E-3</v>
      </c>
      <c r="AS24" s="40">
        <f t="shared" si="4"/>
        <v>4.1666666666666666E-3</v>
      </c>
      <c r="AT24" s="40">
        <f t="shared" si="4"/>
        <v>4.1666666666666666E-3</v>
      </c>
      <c r="AU24" s="40">
        <f t="shared" si="4"/>
        <v>4.1666666666666666E-3</v>
      </c>
      <c r="AV24" s="40">
        <f t="shared" si="4"/>
        <v>4.1666666666666666E-3</v>
      </c>
      <c r="AW24" s="40">
        <f t="shared" si="4"/>
        <v>4.1666666666666666E-3</v>
      </c>
      <c r="AX24" s="40">
        <f t="shared" si="4"/>
        <v>4.1666666666666666E-3</v>
      </c>
      <c r="AY24" s="40">
        <f t="shared" si="4"/>
        <v>4.1666666666666666E-3</v>
      </c>
      <c r="AZ24" s="40">
        <f t="shared" si="4"/>
        <v>4.1666666666666666E-3</v>
      </c>
      <c r="BA24" s="40">
        <f t="shared" si="4"/>
        <v>4.1666666666666666E-3</v>
      </c>
      <c r="BB24" s="40">
        <f t="shared" si="4"/>
        <v>4.1666666666666666E-3</v>
      </c>
      <c r="BC24" s="40">
        <f t="shared" si="4"/>
        <v>4.1666666666666666E-3</v>
      </c>
      <c r="BD24" s="40">
        <f t="shared" si="4"/>
        <v>4.1666666666666666E-3</v>
      </c>
      <c r="BE24" s="40">
        <f t="shared" si="4"/>
        <v>4.1666666666666666E-3</v>
      </c>
      <c r="BF24" s="40">
        <f t="shared" si="4"/>
        <v>4.1666666666666666E-3</v>
      </c>
      <c r="BG24" s="40">
        <f t="shared" si="4"/>
        <v>4.1666666666666666E-3</v>
      </c>
      <c r="BH24" s="40">
        <f t="shared" si="4"/>
        <v>4.1666666666666666E-3</v>
      </c>
      <c r="BI24" s="40">
        <f t="shared" si="4"/>
        <v>4.1666666666666666E-3</v>
      </c>
      <c r="BJ24" s="40">
        <f t="shared" si="4"/>
        <v>4.1666666666666666E-3</v>
      </c>
      <c r="BK24" s="40">
        <f t="shared" si="4"/>
        <v>4.1666666666666666E-3</v>
      </c>
      <c r="BL24" s="40">
        <f t="shared" si="4"/>
        <v>4.1666666666666666E-3</v>
      </c>
      <c r="BM24" s="40">
        <f t="shared" si="4"/>
        <v>4.1666666666666666E-3</v>
      </c>
    </row>
    <row r="25" spans="1:65" ht="15" customHeight="1" x14ac:dyDescent="0.45">
      <c r="B25" t="s">
        <v>217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</row>
    <row r="27" spans="1:65" ht="15" customHeight="1" x14ac:dyDescent="0.45">
      <c r="B27" t="s">
        <v>304</v>
      </c>
      <c r="F27" s="54">
        <v>12</v>
      </c>
      <c r="G27" s="54">
        <v>12</v>
      </c>
      <c r="H27" s="54">
        <v>12</v>
      </c>
      <c r="I27" s="54">
        <v>12</v>
      </c>
      <c r="J27" s="54">
        <v>12</v>
      </c>
      <c r="K27" s="54">
        <v>12</v>
      </c>
      <c r="L27" s="54">
        <v>12</v>
      </c>
      <c r="M27" s="54">
        <v>12</v>
      </c>
      <c r="N27" s="54">
        <v>12</v>
      </c>
      <c r="O27" s="54">
        <v>12</v>
      </c>
      <c r="P27" s="54">
        <v>12</v>
      </c>
      <c r="Q27" s="54">
        <v>12</v>
      </c>
      <c r="R27" s="54">
        <v>12</v>
      </c>
      <c r="S27" s="54">
        <v>12</v>
      </c>
      <c r="T27" s="54">
        <v>12</v>
      </c>
      <c r="U27" s="54">
        <v>12</v>
      </c>
      <c r="V27" s="54">
        <v>12</v>
      </c>
      <c r="W27" s="54">
        <v>12</v>
      </c>
      <c r="X27" s="54">
        <v>12</v>
      </c>
      <c r="Y27" s="54">
        <v>12</v>
      </c>
      <c r="Z27" s="54">
        <v>12</v>
      </c>
      <c r="AA27" s="54">
        <v>12</v>
      </c>
      <c r="AB27" s="54">
        <v>12</v>
      </c>
      <c r="AC27" s="54">
        <v>12</v>
      </c>
      <c r="AD27" s="54">
        <v>12</v>
      </c>
      <c r="AE27" s="54">
        <v>12</v>
      </c>
      <c r="AF27" s="54">
        <v>12</v>
      </c>
      <c r="AG27" s="54">
        <v>12</v>
      </c>
      <c r="AH27" s="54">
        <v>12</v>
      </c>
      <c r="AI27" s="54">
        <v>12</v>
      </c>
      <c r="AJ27" s="54">
        <v>12</v>
      </c>
      <c r="AK27" s="54">
        <v>12</v>
      </c>
      <c r="AL27" s="54">
        <v>12</v>
      </c>
      <c r="AM27" s="54">
        <v>12</v>
      </c>
      <c r="AN27" s="54">
        <v>12</v>
      </c>
      <c r="AO27" s="54">
        <v>12</v>
      </c>
      <c r="AP27" s="54">
        <v>12</v>
      </c>
      <c r="AQ27" s="54">
        <v>12</v>
      </c>
      <c r="AR27" s="54">
        <v>12</v>
      </c>
      <c r="AS27" s="54">
        <v>12</v>
      </c>
      <c r="AT27" s="54">
        <v>12</v>
      </c>
      <c r="AU27" s="54">
        <v>12</v>
      </c>
      <c r="AV27" s="54">
        <v>12</v>
      </c>
      <c r="AW27" s="54">
        <v>12</v>
      </c>
      <c r="AX27" s="54">
        <v>12</v>
      </c>
      <c r="AY27" s="54">
        <v>12</v>
      </c>
      <c r="AZ27" s="54">
        <v>12</v>
      </c>
      <c r="BA27" s="54">
        <v>12</v>
      </c>
      <c r="BB27" s="54">
        <v>12</v>
      </c>
      <c r="BC27" s="54">
        <v>12</v>
      </c>
      <c r="BD27" s="54">
        <v>12</v>
      </c>
      <c r="BE27" s="54">
        <v>12</v>
      </c>
      <c r="BF27" s="54">
        <v>12</v>
      </c>
      <c r="BG27" s="54">
        <v>12</v>
      </c>
      <c r="BH27" s="54">
        <v>12</v>
      </c>
      <c r="BI27" s="54">
        <v>12</v>
      </c>
      <c r="BJ27" s="54">
        <v>12</v>
      </c>
      <c r="BK27" s="54">
        <v>12</v>
      </c>
      <c r="BL27" s="54">
        <v>12</v>
      </c>
      <c r="BM27" s="54">
        <v>12</v>
      </c>
    </row>
    <row r="29" spans="1:65" ht="15" customHeight="1" x14ac:dyDescent="0.45">
      <c r="A29" s="53" t="s">
        <v>218</v>
      </c>
      <c r="H29" s="71"/>
    </row>
    <row r="30" spans="1:65" ht="15" customHeight="1" x14ac:dyDescent="0.45">
      <c r="A30" s="82"/>
      <c r="B30" t="s">
        <v>306</v>
      </c>
      <c r="C30" s="39">
        <v>3682</v>
      </c>
      <c r="D30" s="39">
        <v>4091.819</v>
      </c>
      <c r="E30" s="39">
        <v>5227.2290000000003</v>
      </c>
    </row>
    <row r="31" spans="1:65" ht="15" customHeight="1" x14ac:dyDescent="0.45">
      <c r="A31" s="82"/>
      <c r="B31" t="s">
        <v>307</v>
      </c>
      <c r="C31" s="39">
        <v>0</v>
      </c>
      <c r="D31" s="39">
        <v>0</v>
      </c>
      <c r="E31" s="39">
        <v>0</v>
      </c>
    </row>
    <row r="32" spans="1:65" ht="15" customHeight="1" x14ac:dyDescent="0.45">
      <c r="A32" s="82"/>
      <c r="B32" t="s">
        <v>167</v>
      </c>
      <c r="C32" s="39">
        <v>3079</v>
      </c>
      <c r="D32" s="39">
        <v>3200.866</v>
      </c>
      <c r="E32" s="39">
        <v>3180.8270000000002</v>
      </c>
    </row>
    <row r="33" spans="1:5" ht="15" customHeight="1" x14ac:dyDescent="0.45">
      <c r="A33" s="82"/>
      <c r="B33" t="s">
        <v>219</v>
      </c>
      <c r="C33">
        <f t="shared" ref="C33:E33" si="5">SUM(C30:C32)</f>
        <v>6761</v>
      </c>
      <c r="D33">
        <f t="shared" si="5"/>
        <v>7292.6849999999995</v>
      </c>
      <c r="E33">
        <f t="shared" si="5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 s="39">
        <v>-1472</v>
      </c>
      <c r="D35" s="39">
        <v>-2264.6080000000002</v>
      </c>
      <c r="E35" s="39">
        <v>-2476.7080000000001</v>
      </c>
    </row>
    <row r="36" spans="1:5" ht="15" customHeight="1" x14ac:dyDescent="0.45">
      <c r="A36" s="47"/>
      <c r="B36" t="s">
        <v>25</v>
      </c>
      <c r="C36">
        <f t="shared" ref="C36:E36" si="6">SUM(C33,C35)</f>
        <v>5289</v>
      </c>
      <c r="D36">
        <f t="shared" si="6"/>
        <v>5028.0769999999993</v>
      </c>
      <c r="E36">
        <f t="shared" si="6"/>
        <v>5931.348</v>
      </c>
    </row>
    <row r="37" spans="1:5" ht="15" customHeight="1" x14ac:dyDescent="0.45">
      <c r="A37" s="47"/>
    </row>
    <row r="38" spans="1:5" ht="15" customHeight="1" x14ac:dyDescent="0.45">
      <c r="A38" s="86"/>
      <c r="B38" t="s">
        <v>172</v>
      </c>
      <c r="C38" s="39">
        <f>-2804.69941934395-C47</f>
        <v>-2804.69941934395</v>
      </c>
      <c r="D38" s="39">
        <f>-2850.38441260775-D47</f>
        <v>-2825.8844126077502</v>
      </c>
      <c r="E38" s="39">
        <f>-4176.57772153657-E47</f>
        <v>-3300.1007215365698</v>
      </c>
    </row>
    <row r="39" spans="1:5" ht="15" customHeight="1" x14ac:dyDescent="0.45">
      <c r="A39" s="86"/>
      <c r="B39" t="s">
        <v>405</v>
      </c>
      <c r="C39" s="39">
        <v>-393.46309921277157</v>
      </c>
      <c r="D39" s="39">
        <v>-399.8721136380305</v>
      </c>
      <c r="E39" s="39">
        <v>-585.91990396004292</v>
      </c>
    </row>
    <row r="40" spans="1:5" ht="15" customHeight="1" x14ac:dyDescent="0.45">
      <c r="A40" s="86"/>
      <c r="B40" t="s">
        <v>406</v>
      </c>
      <c r="C40" s="39">
        <v>-475.83748144328104</v>
      </c>
      <c r="D40" s="39">
        <v>-524.39547375421796</v>
      </c>
      <c r="E40" s="39">
        <v>-808.50537450338993</v>
      </c>
    </row>
    <row r="41" spans="1:5" ht="15" customHeight="1" x14ac:dyDescent="0.45">
      <c r="A41" s="86"/>
      <c r="B41" t="s">
        <v>31</v>
      </c>
      <c r="C41">
        <f t="shared" ref="C41:E41" si="7">SUM(C38:C40,C36)</f>
        <v>1614.9999999999973</v>
      </c>
      <c r="D41">
        <f t="shared" si="7"/>
        <v>1277.9250000000006</v>
      </c>
      <c r="E41">
        <f t="shared" si="7"/>
        <v>1236.8219999999974</v>
      </c>
    </row>
    <row r="42" spans="1:5" ht="15" customHeight="1" x14ac:dyDescent="0.45">
      <c r="A42" s="86"/>
    </row>
    <row r="43" spans="1:5" ht="15" customHeight="1" x14ac:dyDescent="0.45">
      <c r="A43" s="86"/>
      <c r="B43" t="s">
        <v>98</v>
      </c>
      <c r="C43" s="39">
        <f>-(207+50)</f>
        <v>-257</v>
      </c>
      <c r="D43" s="39">
        <f>-(48.039+172.34)</f>
        <v>-220.37900000000002</v>
      </c>
      <c r="E43" s="39">
        <f>-(84.668+198.121)</f>
        <v>-282.78899999999999</v>
      </c>
    </row>
    <row r="44" spans="1:5" ht="15" customHeight="1" x14ac:dyDescent="0.45">
      <c r="A44" s="86"/>
      <c r="B44" t="s">
        <v>321</v>
      </c>
      <c r="C44" s="39">
        <v>0</v>
      </c>
      <c r="D44" s="39">
        <v>0</v>
      </c>
      <c r="E44" s="39">
        <v>0</v>
      </c>
    </row>
    <row r="45" spans="1:5" ht="15" customHeight="1" x14ac:dyDescent="0.45">
      <c r="A45" s="86"/>
      <c r="B45" t="s">
        <v>29</v>
      </c>
      <c r="C45">
        <f>SUM(C43:C44,C41)</f>
        <v>1357.9999999999973</v>
      </c>
      <c r="D45">
        <f t="shared" ref="D45:E45" si="8">SUM(D43:D44,D41)</f>
        <v>1057.5460000000007</v>
      </c>
      <c r="E45">
        <f t="shared" si="8"/>
        <v>954.0329999999974</v>
      </c>
    </row>
    <row r="46" spans="1:5" ht="15" customHeight="1" x14ac:dyDescent="0.45">
      <c r="A46" s="86"/>
    </row>
    <row r="47" spans="1:5" ht="15" customHeight="1" x14ac:dyDescent="0.45">
      <c r="A47" s="51"/>
      <c r="B47" t="s">
        <v>207</v>
      </c>
      <c r="C47" s="39">
        <v>0</v>
      </c>
      <c r="D47" s="39">
        <v>-24.5</v>
      </c>
      <c r="E47" s="39">
        <v>-876.47699999999998</v>
      </c>
    </row>
    <row r="48" spans="1:5" ht="15" customHeight="1" x14ac:dyDescent="0.45">
      <c r="A48" s="51"/>
      <c r="B48" t="s">
        <v>208</v>
      </c>
      <c r="C48" s="39">
        <v>0</v>
      </c>
      <c r="D48" s="39">
        <v>0</v>
      </c>
      <c r="E48" s="39">
        <v>1.65</v>
      </c>
    </row>
    <row r="49" spans="1:65" ht="15" customHeight="1" x14ac:dyDescent="0.45">
      <c r="A49" s="51"/>
      <c r="B49" t="s">
        <v>102</v>
      </c>
      <c r="C49" s="39">
        <v>0</v>
      </c>
      <c r="D49" s="39">
        <v>0.39200000000000002</v>
      </c>
      <c r="E49" s="39">
        <v>0.39300000000000002</v>
      </c>
    </row>
    <row r="50" spans="1:65" ht="15" customHeight="1" x14ac:dyDescent="0.45">
      <c r="A50" s="51"/>
      <c r="B50" t="s">
        <v>32</v>
      </c>
      <c r="C50" s="39">
        <v>-19.8</v>
      </c>
      <c r="D50" s="39">
        <v>-10.69</v>
      </c>
      <c r="E50" s="39">
        <v>-18.952999999999999</v>
      </c>
    </row>
    <row r="51" spans="1:65" ht="15" customHeight="1" x14ac:dyDescent="0.45">
      <c r="A51" s="51"/>
      <c r="B51" t="s">
        <v>33</v>
      </c>
      <c r="C51">
        <f>SUM(C45,C47:C50)</f>
        <v>1338.1999999999973</v>
      </c>
      <c r="D51">
        <f t="shared" ref="D51:E51" si="9">SUM(D45,D47:D50)</f>
        <v>1022.7480000000007</v>
      </c>
      <c r="E51">
        <f t="shared" si="9"/>
        <v>60.645999999997429</v>
      </c>
    </row>
    <row r="52" spans="1:65" ht="15" customHeight="1" x14ac:dyDescent="0.45">
      <c r="A52" s="51"/>
    </row>
    <row r="53" spans="1:65" ht="15" customHeight="1" x14ac:dyDescent="0.45">
      <c r="A53" s="51"/>
      <c r="B53" t="s">
        <v>34</v>
      </c>
      <c r="C53" s="39">
        <v>261</v>
      </c>
      <c r="D53" s="39">
        <v>-118.63</v>
      </c>
      <c r="E53" s="39">
        <v>316.98399999999998</v>
      </c>
    </row>
    <row r="54" spans="1:65" ht="15" customHeight="1" x14ac:dyDescent="0.45">
      <c r="A54" s="51"/>
      <c r="B54" t="s">
        <v>100</v>
      </c>
      <c r="C54">
        <f t="shared" ref="C54:E54" si="10">SUM(C53,C51)</f>
        <v>1599.1999999999973</v>
      </c>
      <c r="D54">
        <f t="shared" si="10"/>
        <v>904.11800000000073</v>
      </c>
      <c r="E54">
        <f t="shared" si="10"/>
        <v>377.62999999999738</v>
      </c>
    </row>
    <row r="55" spans="1:65" ht="15" customHeight="1" x14ac:dyDescent="0.45">
      <c r="A55" s="51"/>
    </row>
    <row r="56" spans="1:65" ht="15" customHeight="1" x14ac:dyDescent="0.45">
      <c r="A56" s="51" t="s">
        <v>96</v>
      </c>
    </row>
    <row r="57" spans="1:65" ht="15" customHeight="1" x14ac:dyDescent="0.45">
      <c r="A57" s="51"/>
      <c r="B57" t="s">
        <v>398</v>
      </c>
    </row>
    <row r="58" spans="1:65" ht="15" customHeight="1" x14ac:dyDescent="0.45">
      <c r="A58" s="51"/>
    </row>
    <row r="59" spans="1:65" ht="15" customHeight="1" x14ac:dyDescent="0.45">
      <c r="A59" s="51"/>
      <c r="B59" t="s">
        <v>326</v>
      </c>
    </row>
    <row r="60" spans="1:65" ht="15" customHeight="1" x14ac:dyDescent="0.45">
      <c r="A60" s="51"/>
    </row>
    <row r="61" spans="1:65" ht="15" customHeight="1" x14ac:dyDescent="0.45">
      <c r="A61" s="51"/>
      <c r="B61" t="s">
        <v>323</v>
      </c>
      <c r="C61" t="s">
        <v>112</v>
      </c>
    </row>
    <row r="62" spans="1:65" ht="15" customHeight="1" x14ac:dyDescent="0.45">
      <c r="A62" s="51"/>
      <c r="B62" s="84" t="s">
        <v>132</v>
      </c>
      <c r="C62">
        <v>1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</row>
    <row r="63" spans="1:65" ht="15" customHeight="1" x14ac:dyDescent="0.45">
      <c r="A63" s="51"/>
      <c r="B63" s="84" t="s">
        <v>133</v>
      </c>
      <c r="C63">
        <v>1</v>
      </c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</row>
    <row r="64" spans="1:65" ht="15" customHeight="1" x14ac:dyDescent="0.45">
      <c r="A64" s="51"/>
      <c r="B64" s="84" t="s">
        <v>134</v>
      </c>
      <c r="C64">
        <v>1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</row>
    <row r="65" spans="1:65" ht="15" customHeight="1" x14ac:dyDescent="0.45">
      <c r="A65" s="51"/>
      <c r="B65" s="84" t="s">
        <v>135</v>
      </c>
      <c r="C65">
        <v>1</v>
      </c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</row>
    <row r="66" spans="1:65" ht="15" customHeight="1" x14ac:dyDescent="0.45">
      <c r="A66" s="51"/>
      <c r="B66" s="84" t="s">
        <v>136</v>
      </c>
      <c r="C66">
        <v>1</v>
      </c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</row>
    <row r="67" spans="1:65" ht="15" customHeight="1" x14ac:dyDescent="0.45">
      <c r="A67" s="51"/>
      <c r="B67" s="84" t="s">
        <v>137</v>
      </c>
      <c r="C67">
        <v>1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</row>
    <row r="68" spans="1:65" ht="15" customHeight="1" x14ac:dyDescent="0.45">
      <c r="A68" s="51"/>
      <c r="B68" s="84" t="s">
        <v>138</v>
      </c>
      <c r="C68">
        <v>1</v>
      </c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</row>
    <row r="69" spans="1:65" ht="15" customHeight="1" x14ac:dyDescent="0.45">
      <c r="A69" s="51"/>
      <c r="B69" s="84" t="s">
        <v>139</v>
      </c>
      <c r="C69">
        <v>1</v>
      </c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</row>
    <row r="70" spans="1:65" ht="15" customHeight="1" x14ac:dyDescent="0.45">
      <c r="A70" s="51"/>
      <c r="B70" s="84" t="s">
        <v>140</v>
      </c>
      <c r="C70">
        <v>1</v>
      </c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</row>
    <row r="71" spans="1:65" ht="15" customHeight="1" x14ac:dyDescent="0.45">
      <c r="A71" s="51"/>
      <c r="B71" s="84" t="s">
        <v>141</v>
      </c>
      <c r="C71">
        <v>1</v>
      </c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</row>
    <row r="72" spans="1:65" ht="15" customHeight="1" x14ac:dyDescent="0.45">
      <c r="A72" s="51"/>
      <c r="B72" s="84" t="s">
        <v>142</v>
      </c>
      <c r="C72">
        <v>1</v>
      </c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</row>
    <row r="73" spans="1:65" ht="15" customHeight="1" x14ac:dyDescent="0.45">
      <c r="A73" s="51"/>
      <c r="B73" s="84" t="s">
        <v>143</v>
      </c>
      <c r="C73">
        <v>1</v>
      </c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</row>
    <row r="74" spans="1:65" ht="15" customHeight="1" x14ac:dyDescent="0.45">
      <c r="A74" s="51"/>
      <c r="B74" s="84" t="s">
        <v>344</v>
      </c>
      <c r="C74">
        <f>C62+1</f>
        <v>2</v>
      </c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</row>
    <row r="75" spans="1:65" ht="15" customHeight="1" x14ac:dyDescent="0.45">
      <c r="A75" s="51"/>
      <c r="B75" s="84" t="s">
        <v>345</v>
      </c>
      <c r="C75">
        <f t="shared" ref="C75:C121" si="11">C63+1</f>
        <v>2</v>
      </c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</row>
    <row r="76" spans="1:65" ht="15" customHeight="1" x14ac:dyDescent="0.45">
      <c r="A76" s="51"/>
      <c r="B76" s="84" t="s">
        <v>346</v>
      </c>
      <c r="C76">
        <f t="shared" si="11"/>
        <v>2</v>
      </c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</row>
    <row r="77" spans="1:65" ht="15" customHeight="1" x14ac:dyDescent="0.45">
      <c r="A77" s="51"/>
      <c r="B77" s="84" t="s">
        <v>347</v>
      </c>
      <c r="C77">
        <f t="shared" si="11"/>
        <v>2</v>
      </c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</row>
    <row r="78" spans="1:65" ht="15" customHeight="1" x14ac:dyDescent="0.45">
      <c r="A78" s="51"/>
      <c r="B78" s="84" t="s">
        <v>348</v>
      </c>
      <c r="C78">
        <f t="shared" si="11"/>
        <v>2</v>
      </c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</row>
    <row r="79" spans="1:65" ht="15" customHeight="1" x14ac:dyDescent="0.45">
      <c r="A79" s="51"/>
      <c r="B79" s="84" t="s">
        <v>349</v>
      </c>
      <c r="C79">
        <f t="shared" si="11"/>
        <v>2</v>
      </c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</row>
    <row r="80" spans="1:65" ht="15" customHeight="1" x14ac:dyDescent="0.45">
      <c r="A80" s="51"/>
      <c r="B80" s="84" t="s">
        <v>350</v>
      </c>
      <c r="C80">
        <f t="shared" si="11"/>
        <v>2</v>
      </c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</row>
    <row r="81" spans="1:65" ht="15" customHeight="1" x14ac:dyDescent="0.45">
      <c r="A81" s="51"/>
      <c r="B81" s="84" t="s">
        <v>351</v>
      </c>
      <c r="C81">
        <f t="shared" si="11"/>
        <v>2</v>
      </c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</row>
    <row r="82" spans="1:65" ht="15" customHeight="1" x14ac:dyDescent="0.45">
      <c r="A82" s="51"/>
      <c r="B82" s="84" t="s">
        <v>352</v>
      </c>
      <c r="C82">
        <f t="shared" si="11"/>
        <v>2</v>
      </c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</row>
    <row r="83" spans="1:65" ht="15" customHeight="1" x14ac:dyDescent="0.45">
      <c r="A83" s="51"/>
      <c r="B83" s="84" t="s">
        <v>353</v>
      </c>
      <c r="C83">
        <f t="shared" si="11"/>
        <v>2</v>
      </c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</row>
    <row r="84" spans="1:65" ht="15" customHeight="1" x14ac:dyDescent="0.45">
      <c r="A84" s="51"/>
      <c r="B84" s="84" t="s">
        <v>354</v>
      </c>
      <c r="C84">
        <f t="shared" si="11"/>
        <v>2</v>
      </c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</row>
    <row r="85" spans="1:65" ht="15" customHeight="1" x14ac:dyDescent="0.45">
      <c r="A85" s="51"/>
      <c r="B85" s="84" t="s">
        <v>355</v>
      </c>
      <c r="C85">
        <f t="shared" si="11"/>
        <v>2</v>
      </c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</row>
    <row r="86" spans="1:65" ht="15" customHeight="1" x14ac:dyDescent="0.45">
      <c r="A86" s="51"/>
      <c r="B86" s="84" t="s">
        <v>356</v>
      </c>
      <c r="C86">
        <f t="shared" si="11"/>
        <v>3</v>
      </c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</row>
    <row r="87" spans="1:65" ht="15" customHeight="1" x14ac:dyDescent="0.45">
      <c r="A87" s="51"/>
      <c r="B87" s="84" t="s">
        <v>357</v>
      </c>
      <c r="C87">
        <f t="shared" si="11"/>
        <v>3</v>
      </c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</row>
    <row r="88" spans="1:65" ht="15" customHeight="1" x14ac:dyDescent="0.45">
      <c r="A88" s="51"/>
      <c r="B88" s="84" t="s">
        <v>358</v>
      </c>
      <c r="C88">
        <f t="shared" si="11"/>
        <v>3</v>
      </c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</row>
    <row r="89" spans="1:65" ht="15" customHeight="1" x14ac:dyDescent="0.45">
      <c r="A89" s="51"/>
      <c r="B89" s="84" t="s">
        <v>359</v>
      </c>
      <c r="C89">
        <f t="shared" si="11"/>
        <v>3</v>
      </c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</row>
    <row r="90" spans="1:65" ht="15" customHeight="1" x14ac:dyDescent="0.45">
      <c r="A90" s="51"/>
      <c r="B90" s="84" t="s">
        <v>360</v>
      </c>
      <c r="C90">
        <f t="shared" si="11"/>
        <v>3</v>
      </c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</row>
    <row r="91" spans="1:65" ht="15" customHeight="1" x14ac:dyDescent="0.45">
      <c r="A91" s="51"/>
      <c r="B91" s="84" t="s">
        <v>361</v>
      </c>
      <c r="C91">
        <f t="shared" si="11"/>
        <v>3</v>
      </c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</row>
    <row r="92" spans="1:65" ht="15" customHeight="1" x14ac:dyDescent="0.45">
      <c r="A92" s="51"/>
      <c r="B92" s="84" t="s">
        <v>362</v>
      </c>
      <c r="C92">
        <f t="shared" si="11"/>
        <v>3</v>
      </c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</row>
    <row r="93" spans="1:65" ht="15" customHeight="1" x14ac:dyDescent="0.45">
      <c r="A93" s="51"/>
      <c r="B93" s="84" t="s">
        <v>363</v>
      </c>
      <c r="C93">
        <f t="shared" si="11"/>
        <v>3</v>
      </c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</row>
    <row r="94" spans="1:65" ht="15" customHeight="1" x14ac:dyDescent="0.45">
      <c r="A94" s="51"/>
      <c r="B94" s="84" t="s">
        <v>364</v>
      </c>
      <c r="C94">
        <f t="shared" si="11"/>
        <v>3</v>
      </c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</row>
    <row r="95" spans="1:65" ht="15" customHeight="1" x14ac:dyDescent="0.45">
      <c r="A95" s="51"/>
      <c r="B95" s="84" t="s">
        <v>365</v>
      </c>
      <c r="C95">
        <f t="shared" si="11"/>
        <v>3</v>
      </c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</row>
    <row r="96" spans="1:65" ht="15" customHeight="1" x14ac:dyDescent="0.45">
      <c r="A96" s="51"/>
      <c r="B96" s="84" t="s">
        <v>366</v>
      </c>
      <c r="C96">
        <f t="shared" si="11"/>
        <v>3</v>
      </c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</row>
    <row r="97" spans="1:65" ht="15" customHeight="1" x14ac:dyDescent="0.45">
      <c r="A97" s="51"/>
      <c r="B97" s="84" t="s">
        <v>367</v>
      </c>
      <c r="C97">
        <f t="shared" si="11"/>
        <v>3</v>
      </c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</row>
    <row r="98" spans="1:65" ht="15" customHeight="1" x14ac:dyDescent="0.45">
      <c r="A98" s="51"/>
      <c r="B98" s="84" t="s">
        <v>368</v>
      </c>
      <c r="C98">
        <f t="shared" si="11"/>
        <v>4</v>
      </c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</row>
    <row r="99" spans="1:65" ht="15" customHeight="1" x14ac:dyDescent="0.45">
      <c r="A99" s="51"/>
      <c r="B99" s="84" t="s">
        <v>369</v>
      </c>
      <c r="C99">
        <f t="shared" si="11"/>
        <v>4</v>
      </c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</row>
    <row r="100" spans="1:65" ht="15" customHeight="1" x14ac:dyDescent="0.45">
      <c r="A100" s="51"/>
      <c r="B100" s="84" t="s">
        <v>370</v>
      </c>
      <c r="C100">
        <f t="shared" si="11"/>
        <v>4</v>
      </c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</row>
    <row r="101" spans="1:65" ht="15" customHeight="1" x14ac:dyDescent="0.45">
      <c r="A101" s="51"/>
      <c r="B101" s="84" t="s">
        <v>371</v>
      </c>
      <c r="C101">
        <f t="shared" si="11"/>
        <v>4</v>
      </c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</row>
    <row r="102" spans="1:65" ht="15" customHeight="1" x14ac:dyDescent="0.45">
      <c r="A102" s="51"/>
      <c r="B102" s="84" t="s">
        <v>372</v>
      </c>
      <c r="C102">
        <f t="shared" si="11"/>
        <v>4</v>
      </c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</row>
    <row r="103" spans="1:65" ht="15" customHeight="1" x14ac:dyDescent="0.45">
      <c r="A103" s="51"/>
      <c r="B103" s="84" t="s">
        <v>373</v>
      </c>
      <c r="C103">
        <f t="shared" si="11"/>
        <v>4</v>
      </c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</row>
    <row r="104" spans="1:65" ht="15" customHeight="1" x14ac:dyDescent="0.45">
      <c r="A104" s="51"/>
      <c r="B104" s="84" t="s">
        <v>374</v>
      </c>
      <c r="C104">
        <f t="shared" si="11"/>
        <v>4</v>
      </c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</row>
    <row r="105" spans="1:65" ht="15" customHeight="1" x14ac:dyDescent="0.45">
      <c r="A105" s="51"/>
      <c r="B105" s="84" t="s">
        <v>375</v>
      </c>
      <c r="C105">
        <f t="shared" si="11"/>
        <v>4</v>
      </c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</row>
    <row r="106" spans="1:65" ht="15" customHeight="1" x14ac:dyDescent="0.45">
      <c r="A106" s="51"/>
      <c r="B106" s="84" t="s">
        <v>376</v>
      </c>
      <c r="C106">
        <f t="shared" si="11"/>
        <v>4</v>
      </c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</row>
    <row r="107" spans="1:65" ht="15" customHeight="1" x14ac:dyDescent="0.45">
      <c r="A107" s="51"/>
      <c r="B107" s="84" t="s">
        <v>377</v>
      </c>
      <c r="C107">
        <f t="shared" si="11"/>
        <v>4</v>
      </c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</row>
    <row r="108" spans="1:65" ht="15" customHeight="1" x14ac:dyDescent="0.45">
      <c r="A108" s="51"/>
      <c r="B108" s="84" t="s">
        <v>378</v>
      </c>
      <c r="C108">
        <f t="shared" si="11"/>
        <v>4</v>
      </c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</row>
    <row r="109" spans="1:65" ht="15" customHeight="1" x14ac:dyDescent="0.45">
      <c r="A109" s="51"/>
      <c r="B109" s="84" t="s">
        <v>379</v>
      </c>
      <c r="C109">
        <f t="shared" si="11"/>
        <v>4</v>
      </c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</row>
    <row r="110" spans="1:65" ht="15" customHeight="1" x14ac:dyDescent="0.45">
      <c r="A110" s="51"/>
      <c r="B110" s="84" t="s">
        <v>380</v>
      </c>
      <c r="C110">
        <f t="shared" si="11"/>
        <v>5</v>
      </c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</row>
    <row r="111" spans="1:65" ht="15" customHeight="1" x14ac:dyDescent="0.45">
      <c r="A111" s="51"/>
      <c r="B111" s="84" t="s">
        <v>381</v>
      </c>
      <c r="C111">
        <f t="shared" si="11"/>
        <v>5</v>
      </c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</row>
    <row r="112" spans="1:65" ht="15" customHeight="1" x14ac:dyDescent="0.45">
      <c r="A112" s="51"/>
      <c r="B112" s="84" t="s">
        <v>382</v>
      </c>
      <c r="C112">
        <f t="shared" si="11"/>
        <v>5</v>
      </c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</row>
    <row r="113" spans="1:65" ht="15" customHeight="1" x14ac:dyDescent="0.45">
      <c r="A113" s="51"/>
      <c r="B113" s="84" t="s">
        <v>383</v>
      </c>
      <c r="C113">
        <f t="shared" si="11"/>
        <v>5</v>
      </c>
      <c r="BE113" s="49"/>
      <c r="BF113" s="49"/>
      <c r="BG113" s="49"/>
      <c r="BH113" s="49"/>
      <c r="BI113" s="49"/>
      <c r="BJ113" s="49"/>
      <c r="BK113" s="49"/>
      <c r="BL113" s="49"/>
      <c r="BM113" s="49"/>
    </row>
    <row r="114" spans="1:65" ht="15" customHeight="1" x14ac:dyDescent="0.45">
      <c r="A114" s="51"/>
      <c r="B114" s="84" t="s">
        <v>384</v>
      </c>
      <c r="C114">
        <f t="shared" si="11"/>
        <v>5</v>
      </c>
      <c r="BF114" s="49"/>
      <c r="BG114" s="49"/>
      <c r="BH114" s="49"/>
      <c r="BI114" s="49"/>
      <c r="BJ114" s="49"/>
      <c r="BK114" s="49"/>
      <c r="BL114" s="49"/>
      <c r="BM114" s="49"/>
    </row>
    <row r="115" spans="1:65" ht="15" customHeight="1" x14ac:dyDescent="0.45">
      <c r="A115" s="51"/>
      <c r="B115" s="84" t="s">
        <v>385</v>
      </c>
      <c r="C115">
        <f t="shared" si="11"/>
        <v>5</v>
      </c>
      <c r="BG115" s="49"/>
      <c r="BH115" s="49"/>
      <c r="BI115" s="49"/>
      <c r="BJ115" s="49"/>
      <c r="BK115" s="49"/>
      <c r="BL115" s="49"/>
      <c r="BM115" s="49"/>
    </row>
    <row r="116" spans="1:65" ht="15" customHeight="1" x14ac:dyDescent="0.45">
      <c r="A116" s="51"/>
      <c r="B116" s="84" t="s">
        <v>386</v>
      </c>
      <c r="C116">
        <f t="shared" si="11"/>
        <v>5</v>
      </c>
      <c r="BH116" s="49"/>
      <c r="BI116" s="49"/>
      <c r="BJ116" s="49"/>
      <c r="BK116" s="49"/>
      <c r="BL116" s="49"/>
      <c r="BM116" s="49"/>
    </row>
    <row r="117" spans="1:65" ht="15" customHeight="1" x14ac:dyDescent="0.45">
      <c r="A117" s="51"/>
      <c r="B117" s="84" t="s">
        <v>387</v>
      </c>
      <c r="C117">
        <f t="shared" si="11"/>
        <v>5</v>
      </c>
      <c r="BI117" s="49"/>
      <c r="BJ117" s="49"/>
      <c r="BK117" s="49"/>
      <c r="BL117" s="49"/>
      <c r="BM117" s="49"/>
    </row>
    <row r="118" spans="1:65" ht="15" customHeight="1" x14ac:dyDescent="0.45">
      <c r="A118" s="51"/>
      <c r="B118" s="84" t="s">
        <v>388</v>
      </c>
      <c r="C118">
        <f t="shared" si="11"/>
        <v>5</v>
      </c>
      <c r="BJ118" s="49"/>
      <c r="BK118" s="49"/>
      <c r="BL118" s="49"/>
      <c r="BM118" s="49"/>
    </row>
    <row r="119" spans="1:65" ht="15" customHeight="1" x14ac:dyDescent="0.45">
      <c r="A119" s="51"/>
      <c r="B119" s="84" t="s">
        <v>389</v>
      </c>
      <c r="C119">
        <f t="shared" si="11"/>
        <v>5</v>
      </c>
      <c r="BK119" s="49"/>
      <c r="BL119" s="49"/>
      <c r="BM119" s="49"/>
    </row>
    <row r="120" spans="1:65" ht="15" customHeight="1" x14ac:dyDescent="0.45">
      <c r="A120" s="51"/>
      <c r="B120" s="84" t="s">
        <v>390</v>
      </c>
      <c r="C120">
        <f t="shared" si="11"/>
        <v>5</v>
      </c>
      <c r="BL120" s="49"/>
      <c r="BM120" s="49"/>
    </row>
    <row r="121" spans="1:65" ht="15" customHeight="1" x14ac:dyDescent="0.45">
      <c r="A121" s="51"/>
      <c r="B121" s="84" t="s">
        <v>391</v>
      </c>
      <c r="C121">
        <f t="shared" si="11"/>
        <v>5</v>
      </c>
      <c r="BM121" s="49"/>
    </row>
    <row r="122" spans="1:65" ht="15" customHeight="1" x14ac:dyDescent="0.45">
      <c r="A122" s="51"/>
    </row>
    <row r="123" spans="1:65" ht="15" customHeight="1" x14ac:dyDescent="0.45">
      <c r="A123" s="51"/>
      <c r="B123" t="s">
        <v>327</v>
      </c>
    </row>
    <row r="124" spans="1:65" ht="15" customHeight="1" x14ac:dyDescent="0.45">
      <c r="A124" s="51"/>
    </row>
    <row r="125" spans="1:65" ht="15" customHeight="1" x14ac:dyDescent="0.45">
      <c r="A125" s="51"/>
      <c r="B125" t="s">
        <v>322</v>
      </c>
    </row>
    <row r="126" spans="1:65" ht="15" customHeight="1" x14ac:dyDescent="0.45">
      <c r="A126" s="51"/>
      <c r="B126" t="s">
        <v>324</v>
      </c>
    </row>
    <row r="127" spans="1:65" ht="15" customHeight="1" x14ac:dyDescent="0.45">
      <c r="A127" s="51"/>
      <c r="B127" t="s">
        <v>323</v>
      </c>
    </row>
    <row r="128" spans="1:65" ht="15" customHeight="1" x14ac:dyDescent="0.45">
      <c r="A128" s="51"/>
      <c r="B128" t="s">
        <v>325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 s="39">
        <f>75.307+0</f>
        <v>75.307000000000002</v>
      </c>
      <c r="E131" s="39">
        <f>242.612+517.284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  <c r="E133">
        <f>E154</f>
        <v>859.21400000000006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 s="39">
        <v>-400</v>
      </c>
      <c r="E147" s="39">
        <v>-550</v>
      </c>
    </row>
    <row r="148" spans="1:5" ht="15" customHeight="1" x14ac:dyDescent="0.45">
      <c r="A148" s="51"/>
      <c r="B148" t="s">
        <v>224</v>
      </c>
      <c r="E148">
        <f>E167</f>
        <v>3624.3690000000001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 s="39">
        <v>3799.8040000000001</v>
      </c>
      <c r="E151" s="39">
        <v>7856.1260000000002</v>
      </c>
    </row>
    <row r="152" spans="1:5" ht="15" customHeight="1" x14ac:dyDescent="0.45">
      <c r="A152" s="82"/>
      <c r="B152" t="s">
        <v>226</v>
      </c>
      <c r="D152" s="39">
        <v>3474.3490000000002</v>
      </c>
      <c r="E152" s="39">
        <v>3798.8229999999999</v>
      </c>
    </row>
    <row r="153" spans="1:5" ht="15" customHeight="1" x14ac:dyDescent="0.45">
      <c r="A153" s="82"/>
      <c r="B153" t="s">
        <v>47</v>
      </c>
      <c r="D153" s="39">
        <v>5.1120000000000001</v>
      </c>
      <c r="E153" s="39">
        <v>4.7450000000000001</v>
      </c>
    </row>
    <row r="154" spans="1:5" ht="15" customHeight="1" x14ac:dyDescent="0.45">
      <c r="A154" s="82"/>
      <c r="B154" t="s">
        <v>227</v>
      </c>
      <c r="D154" s="39">
        <f>263.353+118.753</f>
        <v>382.10599999999999</v>
      </c>
      <c r="E154" s="39">
        <f>582.517+276.697</f>
        <v>859.21400000000006</v>
      </c>
    </row>
    <row r="155" spans="1:5" ht="15" customHeight="1" x14ac:dyDescent="0.45">
      <c r="A155" s="82"/>
      <c r="B155" t="s">
        <v>341</v>
      </c>
      <c r="D155" s="39">
        <v>0</v>
      </c>
      <c r="E155" s="39">
        <v>0</v>
      </c>
    </row>
    <row r="156" spans="1:5" ht="15" customHeight="1" x14ac:dyDescent="0.45">
      <c r="A156" s="82"/>
      <c r="B156" t="s">
        <v>103</v>
      </c>
      <c r="D156">
        <f t="shared" ref="D156:E156" si="12">SUM(D151:D155)</f>
        <v>7661.3710000000001</v>
      </c>
      <c r="E156">
        <f t="shared" si="12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 s="39">
        <v>728.178</v>
      </c>
      <c r="E158" s="39">
        <v>1440.55</v>
      </c>
    </row>
    <row r="159" spans="1:5" ht="15" customHeight="1" x14ac:dyDescent="0.45">
      <c r="A159" s="82"/>
      <c r="B159" t="s">
        <v>52</v>
      </c>
      <c r="D159" s="39">
        <v>2292.9470000000001</v>
      </c>
      <c r="E159" s="39">
        <v>3037.1840000000002</v>
      </c>
    </row>
    <row r="160" spans="1:5" ht="15" customHeight="1" x14ac:dyDescent="0.45">
      <c r="A160" s="82"/>
      <c r="B160" t="s">
        <v>317</v>
      </c>
      <c r="D160" s="39">
        <v>0</v>
      </c>
      <c r="E160" s="39">
        <v>0</v>
      </c>
    </row>
    <row r="161" spans="1:5" ht="15" customHeight="1" x14ac:dyDescent="0.45">
      <c r="A161" s="82"/>
      <c r="B161" t="s">
        <v>61</v>
      </c>
      <c r="D161" s="39">
        <v>123.62</v>
      </c>
      <c r="E161" s="39">
        <v>182.36600000000001</v>
      </c>
    </row>
    <row r="162" spans="1:5" ht="15" customHeight="1" x14ac:dyDescent="0.45">
      <c r="A162" s="82"/>
      <c r="B162" t="s">
        <v>229</v>
      </c>
      <c r="D162" s="39">
        <v>504.11399999999998</v>
      </c>
      <c r="E162" s="39">
        <v>176.13399999999999</v>
      </c>
    </row>
    <row r="163" spans="1:5" ht="15" customHeight="1" x14ac:dyDescent="0.45">
      <c r="A163" s="82"/>
      <c r="B163" t="s">
        <v>63</v>
      </c>
      <c r="D163" s="39">
        <v>135.774</v>
      </c>
      <c r="E163" s="39">
        <v>461.30500000000001</v>
      </c>
    </row>
    <row r="164" spans="1:5" ht="15" customHeight="1" x14ac:dyDescent="0.45">
      <c r="A164" s="82"/>
      <c r="B164" t="s">
        <v>104</v>
      </c>
      <c r="D164">
        <f t="shared" ref="D164:E164" si="13">SUM(D158:D163)</f>
        <v>3784.6329999999998</v>
      </c>
      <c r="E164">
        <f t="shared" si="13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 s="39">
        <v>2</v>
      </c>
      <c r="E166" s="39">
        <f>89.459+3490.541+17</f>
        <v>3597</v>
      </c>
    </row>
    <row r="167" spans="1:5" ht="15" customHeight="1" x14ac:dyDescent="0.45">
      <c r="A167" s="82"/>
      <c r="B167" t="s">
        <v>231</v>
      </c>
      <c r="D167" s="39">
        <v>3874.7379999999998</v>
      </c>
      <c r="E167" s="39">
        <v>3624.3690000000001</v>
      </c>
    </row>
    <row r="168" spans="1:5" ht="15" customHeight="1" x14ac:dyDescent="0.45">
      <c r="A168" s="82"/>
      <c r="B168" t="s">
        <v>232</v>
      </c>
      <c r="D168">
        <f t="shared" ref="D168:E168" si="14">SUM(D166:D167)</f>
        <v>3876.7379999999998</v>
      </c>
      <c r="E168">
        <f t="shared" si="14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15">SUM(D164,D168)</f>
        <v>7661.3709999999992</v>
      </c>
      <c r="E169">
        <f t="shared" si="15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16">D156-D169</f>
        <v>0</v>
      </c>
      <c r="E171">
        <f t="shared" si="16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  <c r="E208">
        <f>E163</f>
        <v>461.30500000000001</v>
      </c>
    </row>
    <row r="209" spans="1:65" ht="15" customHeight="1" x14ac:dyDescent="0.45">
      <c r="A209" s="82"/>
    </row>
    <row r="210" spans="1:65" ht="15" customHeight="1" x14ac:dyDescent="0.45">
      <c r="A210" s="82"/>
      <c r="B210" t="s">
        <v>244</v>
      </c>
    </row>
    <row r="211" spans="1:65" ht="15" customHeight="1" x14ac:dyDescent="0.45">
      <c r="A211" s="82"/>
    </row>
    <row r="212" spans="1:65" ht="15" customHeight="1" x14ac:dyDescent="0.45">
      <c r="A212" s="82"/>
      <c r="B212" t="s">
        <v>245</v>
      </c>
    </row>
    <row r="213" spans="1:65" ht="15" customHeight="1" x14ac:dyDescent="0.45">
      <c r="A213" s="82"/>
      <c r="B213" t="s">
        <v>242</v>
      </c>
    </row>
    <row r="214" spans="1:65" ht="15" customHeight="1" x14ac:dyDescent="0.45">
      <c r="A214" s="82"/>
      <c r="B214" t="s">
        <v>246</v>
      </c>
      <c r="E214">
        <f>E161</f>
        <v>182.36600000000001</v>
      </c>
    </row>
    <row r="215" spans="1:65" ht="15" customHeight="1" x14ac:dyDescent="0.45">
      <c r="A215" s="82"/>
    </row>
    <row r="216" spans="1:65" ht="15" customHeight="1" x14ac:dyDescent="0.45">
      <c r="A216" s="82"/>
      <c r="B216" t="s">
        <v>102</v>
      </c>
    </row>
    <row r="217" spans="1:65" ht="15" customHeight="1" x14ac:dyDescent="0.45">
      <c r="A217" s="82"/>
      <c r="B217" t="s">
        <v>247</v>
      </c>
    </row>
    <row r="218" spans="1:65" ht="15" customHeight="1" x14ac:dyDescent="0.45">
      <c r="A218" s="82"/>
      <c r="B218" t="s">
        <v>301</v>
      </c>
    </row>
    <row r="219" spans="1:65" ht="15" customHeight="1" x14ac:dyDescent="0.45">
      <c r="A219" s="82"/>
    </row>
    <row r="220" spans="1:65" ht="15" customHeight="1" x14ac:dyDescent="0.45">
      <c r="A220" s="82" t="s">
        <v>248</v>
      </c>
    </row>
    <row r="221" spans="1:65" ht="15" customHeight="1" x14ac:dyDescent="0.45">
      <c r="A221" s="82"/>
      <c r="B221" t="s">
        <v>249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</row>
    <row r="222" spans="1:65" ht="15" customHeight="1" x14ac:dyDescent="0.45">
      <c r="A222" s="82"/>
      <c r="B222" t="s">
        <v>72</v>
      </c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</row>
    <row r="223" spans="1:65" ht="15" customHeight="1" x14ac:dyDescent="0.45">
      <c r="A223" s="82"/>
      <c r="B223" t="s">
        <v>74</v>
      </c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</row>
    <row r="224" spans="1:65" ht="15" customHeight="1" x14ac:dyDescent="0.45">
      <c r="A224" s="82"/>
    </row>
    <row r="225" spans="1:65" ht="15" customHeight="1" x14ac:dyDescent="0.45">
      <c r="A225" s="82"/>
      <c r="B225" t="s">
        <v>408</v>
      </c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</row>
    <row r="226" spans="1:65" ht="15" customHeight="1" x14ac:dyDescent="0.45">
      <c r="A226" s="82"/>
    </row>
    <row r="227" spans="1:65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colBreaks count="1" manualBreakCount="1">
    <brk id="22" max="22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A509-8B64-44B8-8D53-53F10D443DB4}">
  <sheetPr>
    <tabColor theme="8"/>
  </sheetPr>
  <dimension ref="A1:U227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21" width="10.53125" customWidth="1"/>
  </cols>
  <sheetData>
    <row r="1" spans="1:21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91</v>
      </c>
      <c r="G2" s="60" t="s">
        <v>91</v>
      </c>
      <c r="H2" s="60" t="s">
        <v>91</v>
      </c>
      <c r="I2" s="60" t="s">
        <v>91</v>
      </c>
      <c r="J2" s="60" t="s">
        <v>91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8" t="s">
        <v>409</v>
      </c>
      <c r="G3" s="68" t="s">
        <v>410</v>
      </c>
      <c r="H3" s="68" t="s">
        <v>411</v>
      </c>
      <c r="I3" s="64" t="s">
        <v>412</v>
      </c>
      <c r="J3" s="68" t="s">
        <v>413</v>
      </c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5" spans="1:21" ht="15" customHeight="1" x14ac:dyDescent="0.45">
      <c r="A5" s="53" t="s">
        <v>93</v>
      </c>
    </row>
    <row r="6" spans="1:21" ht="15" customHeight="1" x14ac:dyDescent="0.45">
      <c r="B6" t="s">
        <v>207</v>
      </c>
    </row>
    <row r="7" spans="1:21" ht="15" customHeight="1" x14ac:dyDescent="0.45">
      <c r="B7" t="s">
        <v>208</v>
      </c>
    </row>
    <row r="8" spans="1:21" ht="15" customHeight="1" x14ac:dyDescent="0.45">
      <c r="B8" t="s">
        <v>95</v>
      </c>
      <c r="C8" s="43">
        <f>'Skillcast Model Monthly'!C8</f>
        <v>0.19503811089523279</v>
      </c>
      <c r="D8" s="43">
        <f>'Skillcast Model Monthly'!D8</f>
        <v>-0.11599142701819012</v>
      </c>
      <c r="E8" s="43">
        <f>'Skillcast Model Monthly'!E8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</row>
    <row r="9" spans="1:21" ht="15" customHeight="1" x14ac:dyDescent="0.45">
      <c r="B9" t="s">
        <v>209</v>
      </c>
    </row>
    <row r="11" spans="1:21" ht="15" customHeight="1" x14ac:dyDescent="0.45">
      <c r="B11" t="s">
        <v>340</v>
      </c>
    </row>
    <row r="12" spans="1:21" ht="15" customHeight="1" x14ac:dyDescent="0.45">
      <c r="B12" t="s">
        <v>210</v>
      </c>
    </row>
    <row r="13" spans="1:21" ht="15" customHeight="1" x14ac:dyDescent="0.45">
      <c r="B13" t="s">
        <v>392</v>
      </c>
    </row>
    <row r="14" spans="1:21" ht="15" customHeight="1" x14ac:dyDescent="0.45">
      <c r="B14" t="s">
        <v>211</v>
      </c>
    </row>
    <row r="15" spans="1:21" ht="15" customHeight="1" x14ac:dyDescent="0.45">
      <c r="B15" t="s">
        <v>212</v>
      </c>
    </row>
    <row r="16" spans="1:21" ht="15" customHeight="1" x14ac:dyDescent="0.45">
      <c r="B16" t="s">
        <v>213</v>
      </c>
    </row>
    <row r="17" spans="1:6" ht="15" customHeight="1" x14ac:dyDescent="0.45">
      <c r="B17" t="s">
        <v>407</v>
      </c>
    </row>
    <row r="18" spans="1:6" ht="15" customHeight="1" x14ac:dyDescent="0.45">
      <c r="B18" t="s">
        <v>314</v>
      </c>
    </row>
    <row r="19" spans="1:6" ht="15" customHeight="1" x14ac:dyDescent="0.45">
      <c r="B19" t="s">
        <v>282</v>
      </c>
    </row>
    <row r="20" spans="1:6" ht="15" customHeight="1" x14ac:dyDescent="0.45">
      <c r="B20" t="s">
        <v>214</v>
      </c>
    </row>
    <row r="22" spans="1:6" ht="15" customHeight="1" x14ac:dyDescent="0.45">
      <c r="B22" t="s">
        <v>94</v>
      </c>
    </row>
    <row r="23" spans="1:6" ht="15" customHeight="1" x14ac:dyDescent="0.45">
      <c r="B23" t="s">
        <v>215</v>
      </c>
    </row>
    <row r="24" spans="1:6" ht="15" customHeight="1" x14ac:dyDescent="0.45">
      <c r="B24" t="s">
        <v>216</v>
      </c>
    </row>
    <row r="25" spans="1:6" ht="15" customHeight="1" x14ac:dyDescent="0.45">
      <c r="B25" t="s">
        <v>217</v>
      </c>
    </row>
    <row r="27" spans="1:6" ht="15" customHeight="1" x14ac:dyDescent="0.45">
      <c r="B27" t="s">
        <v>304</v>
      </c>
    </row>
    <row r="28" spans="1:6" ht="15" customHeight="1" x14ac:dyDescent="0.45">
      <c r="F28" t="s">
        <v>414</v>
      </c>
    </row>
    <row r="29" spans="1:6" ht="15" customHeight="1" x14ac:dyDescent="0.45">
      <c r="A29" s="53" t="s">
        <v>218</v>
      </c>
    </row>
    <row r="30" spans="1:6" ht="15" customHeight="1" x14ac:dyDescent="0.45">
      <c r="A30" s="82"/>
      <c r="B30" t="s">
        <v>306</v>
      </c>
      <c r="C30">
        <f>'Skillcast Model Monthly'!C30</f>
        <v>3682</v>
      </c>
      <c r="D30">
        <f>'Skillcast Model Monthly'!D30</f>
        <v>4091.819</v>
      </c>
      <c r="E30">
        <f>'Skillcast Model Monthly'!E30</f>
        <v>5227.2290000000003</v>
      </c>
    </row>
    <row r="31" spans="1:6" ht="15" customHeight="1" x14ac:dyDescent="0.45">
      <c r="A31" s="82"/>
      <c r="B31" t="s">
        <v>307</v>
      </c>
      <c r="C31">
        <f>'Skillcast Model Monthly'!C31</f>
        <v>0</v>
      </c>
      <c r="D31">
        <f>'Skillcast Model Monthly'!D31</f>
        <v>0</v>
      </c>
      <c r="E31">
        <f>'Skillcast Model Monthly'!E31</f>
        <v>0</v>
      </c>
    </row>
    <row r="32" spans="1:6" ht="15" customHeight="1" x14ac:dyDescent="0.45">
      <c r="A32" s="82"/>
      <c r="B32" t="s">
        <v>167</v>
      </c>
      <c r="C32">
        <f>'Skillcast Model Monthly'!C32</f>
        <v>3079</v>
      </c>
      <c r="D32">
        <f>'Skillcast Model Monthly'!D32</f>
        <v>3200.866</v>
      </c>
      <c r="E32">
        <f>'Skillcast Model Monthly'!E32</f>
        <v>3180.8270000000002</v>
      </c>
    </row>
    <row r="33" spans="1:5" ht="15" customHeight="1" x14ac:dyDescent="0.45">
      <c r="A33" s="82"/>
      <c r="B33" t="s">
        <v>219</v>
      </c>
      <c r="C33">
        <f t="shared" ref="C33:E33" si="0">SUM(C30:C32)</f>
        <v>6761</v>
      </c>
      <c r="D33">
        <f t="shared" si="0"/>
        <v>7292.6849999999995</v>
      </c>
      <c r="E33">
        <f t="shared" si="0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>
        <f>'Skillcast Model Monthly'!C35</f>
        <v>-1472</v>
      </c>
      <c r="D35">
        <f>'Skillcast Model Monthly'!D35</f>
        <v>-2264.6080000000002</v>
      </c>
      <c r="E35">
        <f>'Skillcast Model Monthly'!E35</f>
        <v>-2476.7080000000001</v>
      </c>
    </row>
    <row r="36" spans="1:5" ht="15" customHeight="1" x14ac:dyDescent="0.45">
      <c r="A36" s="51"/>
      <c r="B36" t="s">
        <v>25</v>
      </c>
      <c r="C36">
        <f t="shared" ref="C36:E36" si="1">SUM(C33,C35)</f>
        <v>5289</v>
      </c>
      <c r="D36">
        <f t="shared" si="1"/>
        <v>5028.0769999999993</v>
      </c>
      <c r="E36">
        <f t="shared" si="1"/>
        <v>5931.348</v>
      </c>
    </row>
    <row r="37" spans="1:5" ht="15" customHeight="1" x14ac:dyDescent="0.45">
      <c r="A37" s="51"/>
    </row>
    <row r="38" spans="1:5" ht="15" customHeight="1" x14ac:dyDescent="0.45">
      <c r="A38" s="85"/>
      <c r="B38" t="s">
        <v>172</v>
      </c>
      <c r="C38">
        <f>'Skillcast Model Monthly'!C38</f>
        <v>-2804.69941934395</v>
      </c>
      <c r="D38">
        <f>'Skillcast Model Monthly'!D38</f>
        <v>-2825.8844126077502</v>
      </c>
      <c r="E38">
        <f>'Skillcast Model Monthly'!E38</f>
        <v>-3300.1007215365698</v>
      </c>
    </row>
    <row r="39" spans="1:5" ht="15" customHeight="1" x14ac:dyDescent="0.45">
      <c r="A39" s="85"/>
      <c r="B39" t="s">
        <v>405</v>
      </c>
      <c r="C39">
        <f>'Skillcast Model Monthly'!C39</f>
        <v>-393.46309921277157</v>
      </c>
      <c r="D39">
        <f>'Skillcast Model Monthly'!D39</f>
        <v>-399.8721136380305</v>
      </c>
      <c r="E39">
        <f>'Skillcast Model Monthly'!E39</f>
        <v>-585.91990396004292</v>
      </c>
    </row>
    <row r="40" spans="1:5" ht="15" customHeight="1" x14ac:dyDescent="0.45">
      <c r="A40" s="85"/>
      <c r="B40" t="s">
        <v>406</v>
      </c>
      <c r="C40">
        <f>'Skillcast Model Monthly'!C40</f>
        <v>-475.83748144328104</v>
      </c>
      <c r="D40">
        <f>'Skillcast Model Monthly'!D40</f>
        <v>-524.39547375421796</v>
      </c>
      <c r="E40">
        <f>'Skillcast Model Monthly'!E40</f>
        <v>-808.50537450338993</v>
      </c>
    </row>
    <row r="41" spans="1:5" ht="15" customHeight="1" x14ac:dyDescent="0.45">
      <c r="A41" s="51"/>
      <c r="B41" t="s">
        <v>31</v>
      </c>
      <c r="C41">
        <f t="shared" ref="C41:E41" si="2">SUM(C38:C40,C36)</f>
        <v>1614.9999999999973</v>
      </c>
      <c r="D41">
        <f t="shared" si="2"/>
        <v>1277.9250000000006</v>
      </c>
      <c r="E41">
        <f t="shared" si="2"/>
        <v>1236.8219999999974</v>
      </c>
    </row>
    <row r="42" spans="1:5" ht="15" customHeight="1" x14ac:dyDescent="0.45">
      <c r="A42" s="51"/>
    </row>
    <row r="43" spans="1:5" ht="15" customHeight="1" x14ac:dyDescent="0.45">
      <c r="A43" s="51"/>
      <c r="B43" t="s">
        <v>98</v>
      </c>
      <c r="C43">
        <f>'Skillcast Model Monthly'!C43</f>
        <v>-257</v>
      </c>
      <c r="D43">
        <f>'Skillcast Model Monthly'!D43</f>
        <v>-220.37900000000002</v>
      </c>
      <c r="E43">
        <f>'Skillcast Model Monthly'!E43</f>
        <v>-282.78899999999999</v>
      </c>
    </row>
    <row r="44" spans="1:5" ht="15" customHeight="1" x14ac:dyDescent="0.45">
      <c r="A44" s="51"/>
      <c r="B44" t="s">
        <v>321</v>
      </c>
      <c r="C44">
        <f>'Skillcast Model Monthly'!C44</f>
        <v>0</v>
      </c>
      <c r="D44">
        <f>'Skillcast Model Monthly'!D44</f>
        <v>0</v>
      </c>
      <c r="E44">
        <f>'Skillcast Model Monthly'!E44</f>
        <v>0</v>
      </c>
    </row>
    <row r="45" spans="1:5" ht="15" customHeight="1" x14ac:dyDescent="0.45">
      <c r="A45" s="51"/>
      <c r="B45" t="s">
        <v>29</v>
      </c>
      <c r="C45">
        <f>SUM(C43:C44,C41)</f>
        <v>1357.9999999999973</v>
      </c>
      <c r="D45">
        <f t="shared" ref="D45:E45" si="3">SUM(D43:D44,D41)</f>
        <v>1057.5460000000007</v>
      </c>
      <c r="E45">
        <f t="shared" si="3"/>
        <v>954.0329999999974</v>
      </c>
    </row>
    <row r="46" spans="1:5" ht="15" customHeight="1" x14ac:dyDescent="0.45">
      <c r="A46" s="51"/>
    </row>
    <row r="47" spans="1:5" ht="15" customHeight="1" x14ac:dyDescent="0.45">
      <c r="A47" s="51"/>
      <c r="B47" t="s">
        <v>207</v>
      </c>
      <c r="C47">
        <f>'Skillcast Model Monthly'!C47</f>
        <v>0</v>
      </c>
      <c r="D47">
        <f>'Skillcast Model Monthly'!D47</f>
        <v>-24.5</v>
      </c>
      <c r="E47">
        <f>'Skillcast Model Monthly'!E47</f>
        <v>-876.47699999999998</v>
      </c>
    </row>
    <row r="48" spans="1:5" ht="15" customHeight="1" x14ac:dyDescent="0.45">
      <c r="A48" s="51"/>
      <c r="B48" t="s">
        <v>208</v>
      </c>
      <c r="C48">
        <f>'Skillcast Model Monthly'!C48</f>
        <v>0</v>
      </c>
      <c r="D48">
        <f>'Skillcast Model Monthly'!D48</f>
        <v>0</v>
      </c>
      <c r="E48">
        <f>'Skillcast Model Monthly'!E48</f>
        <v>1.65</v>
      </c>
    </row>
    <row r="49" spans="1:5" ht="15" customHeight="1" x14ac:dyDescent="0.45">
      <c r="A49" s="51"/>
      <c r="B49" t="s">
        <v>102</v>
      </c>
      <c r="C49">
        <f>'Skillcast Model Monthly'!C49</f>
        <v>0</v>
      </c>
      <c r="D49">
        <f>'Skillcast Model Monthly'!D49</f>
        <v>0.39200000000000002</v>
      </c>
      <c r="E49">
        <f>'Skillcast Model Monthly'!E49</f>
        <v>0.39300000000000002</v>
      </c>
    </row>
    <row r="50" spans="1:5" ht="15" customHeight="1" x14ac:dyDescent="0.45">
      <c r="A50" s="51"/>
      <c r="B50" t="s">
        <v>32</v>
      </c>
      <c r="C50">
        <f>'Skillcast Model Monthly'!C50</f>
        <v>-19.8</v>
      </c>
      <c r="D50">
        <f>'Skillcast Model Monthly'!D50</f>
        <v>-10.69</v>
      </c>
      <c r="E50">
        <f>'Skillcast Model Monthly'!E50</f>
        <v>-18.952999999999999</v>
      </c>
    </row>
    <row r="51" spans="1:5" ht="15" customHeight="1" x14ac:dyDescent="0.45">
      <c r="A51" s="51"/>
      <c r="B51" t="s">
        <v>33</v>
      </c>
      <c r="C51">
        <f>SUM(C47:C50,C45)</f>
        <v>1338.1999999999973</v>
      </c>
      <c r="D51">
        <f t="shared" ref="D51:E51" si="4">SUM(D47:D50,D45)</f>
        <v>1022.7480000000007</v>
      </c>
      <c r="E51">
        <f t="shared" si="4"/>
        <v>60.645999999997457</v>
      </c>
    </row>
    <row r="52" spans="1:5" ht="15" customHeight="1" x14ac:dyDescent="0.45">
      <c r="A52" s="51"/>
    </row>
    <row r="53" spans="1:5" ht="15" customHeight="1" x14ac:dyDescent="0.45">
      <c r="A53" s="51"/>
      <c r="B53" t="s">
        <v>34</v>
      </c>
      <c r="C53">
        <f>'Skillcast Model Monthly'!C53</f>
        <v>261</v>
      </c>
      <c r="D53">
        <f>'Skillcast Model Monthly'!D53</f>
        <v>-118.63</v>
      </c>
      <c r="E53">
        <f>'Skillcast Model Monthly'!E53</f>
        <v>316.98399999999998</v>
      </c>
    </row>
    <row r="54" spans="1:5" ht="15" customHeight="1" x14ac:dyDescent="0.45">
      <c r="A54" s="51"/>
      <c r="B54" t="s">
        <v>100</v>
      </c>
      <c r="C54">
        <f t="shared" ref="C54:E54" si="5">SUM(C53,C51)</f>
        <v>1599.1999999999973</v>
      </c>
      <c r="D54">
        <f t="shared" si="5"/>
        <v>904.11800000000073</v>
      </c>
      <c r="E54">
        <f t="shared" si="5"/>
        <v>377.62999999999744</v>
      </c>
    </row>
    <row r="55" spans="1:5" ht="15" customHeight="1" x14ac:dyDescent="0.45">
      <c r="A55" s="51"/>
    </row>
    <row r="56" spans="1:5" ht="15" customHeight="1" x14ac:dyDescent="0.45">
      <c r="A56" s="51" t="s">
        <v>96</v>
      </c>
    </row>
    <row r="57" spans="1:5" ht="15" customHeight="1" x14ac:dyDescent="0.45">
      <c r="A57" s="51"/>
      <c r="B57" t="s">
        <v>398</v>
      </c>
    </row>
    <row r="58" spans="1:5" ht="15" customHeight="1" x14ac:dyDescent="0.45">
      <c r="A58" s="51"/>
    </row>
    <row r="59" spans="1:5" ht="15" customHeight="1" x14ac:dyDescent="0.45">
      <c r="A59" s="51"/>
      <c r="B59" t="s">
        <v>326</v>
      </c>
    </row>
    <row r="60" spans="1:5" ht="15" customHeight="1" x14ac:dyDescent="0.45">
      <c r="A60" s="51"/>
    </row>
    <row r="61" spans="1:5" ht="15" customHeight="1" x14ac:dyDescent="0.45">
      <c r="A61" s="51"/>
      <c r="B61" t="s">
        <v>323</v>
      </c>
      <c r="C61" t="s">
        <v>112</v>
      </c>
    </row>
    <row r="62" spans="1:5" ht="15" customHeight="1" x14ac:dyDescent="0.45">
      <c r="A62" s="51"/>
      <c r="B62" s="84" t="s">
        <v>132</v>
      </c>
      <c r="C62">
        <v>1</v>
      </c>
    </row>
    <row r="63" spans="1:5" ht="15" customHeight="1" x14ac:dyDescent="0.45">
      <c r="A63" s="51"/>
      <c r="B63" s="84" t="s">
        <v>133</v>
      </c>
      <c r="C63">
        <v>1</v>
      </c>
    </row>
    <row r="64" spans="1:5" ht="15" customHeight="1" x14ac:dyDescent="0.45">
      <c r="A64" s="51"/>
      <c r="B64" s="84" t="s">
        <v>134</v>
      </c>
      <c r="C64">
        <v>1</v>
      </c>
    </row>
    <row r="65" spans="1:3" ht="15" customHeight="1" x14ac:dyDescent="0.45">
      <c r="A65" s="51"/>
      <c r="B65" s="84" t="s">
        <v>135</v>
      </c>
      <c r="C65">
        <v>1</v>
      </c>
    </row>
    <row r="66" spans="1:3" ht="15" customHeight="1" x14ac:dyDescent="0.45">
      <c r="A66" s="51"/>
      <c r="B66" s="84" t="s">
        <v>136</v>
      </c>
      <c r="C66">
        <v>1</v>
      </c>
    </row>
    <row r="67" spans="1:3" ht="15" customHeight="1" x14ac:dyDescent="0.45">
      <c r="A67" s="51"/>
      <c r="B67" s="84" t="s">
        <v>137</v>
      </c>
      <c r="C67">
        <v>1</v>
      </c>
    </row>
    <row r="68" spans="1:3" ht="15" customHeight="1" x14ac:dyDescent="0.45">
      <c r="A68" s="51"/>
      <c r="B68" s="84" t="s">
        <v>138</v>
      </c>
      <c r="C68">
        <v>1</v>
      </c>
    </row>
    <row r="69" spans="1:3" ht="15" customHeight="1" x14ac:dyDescent="0.45">
      <c r="A69" s="51"/>
      <c r="B69" s="84" t="s">
        <v>139</v>
      </c>
      <c r="C69">
        <v>1</v>
      </c>
    </row>
    <row r="70" spans="1:3" ht="15" customHeight="1" x14ac:dyDescent="0.45">
      <c r="A70" s="51"/>
      <c r="B70" s="84" t="s">
        <v>140</v>
      </c>
      <c r="C70">
        <v>1</v>
      </c>
    </row>
    <row r="71" spans="1:3" ht="15" customHeight="1" x14ac:dyDescent="0.45">
      <c r="A71" s="51"/>
      <c r="B71" s="84" t="s">
        <v>141</v>
      </c>
      <c r="C71">
        <v>1</v>
      </c>
    </row>
    <row r="72" spans="1:3" ht="15" customHeight="1" x14ac:dyDescent="0.45">
      <c r="A72" s="51"/>
      <c r="B72" s="84" t="s">
        <v>142</v>
      </c>
      <c r="C72">
        <v>1</v>
      </c>
    </row>
    <row r="73" spans="1:3" ht="15" customHeight="1" x14ac:dyDescent="0.45">
      <c r="A73" s="51"/>
      <c r="B73" s="84" t="s">
        <v>143</v>
      </c>
      <c r="C73">
        <v>1</v>
      </c>
    </row>
    <row r="74" spans="1:3" ht="15" customHeight="1" x14ac:dyDescent="0.45">
      <c r="A74" s="51"/>
      <c r="B74" s="84" t="s">
        <v>344</v>
      </c>
      <c r="C74">
        <f>C62+1</f>
        <v>2</v>
      </c>
    </row>
    <row r="75" spans="1:3" ht="15" customHeight="1" x14ac:dyDescent="0.45">
      <c r="A75" s="51"/>
      <c r="B75" s="84" t="s">
        <v>345</v>
      </c>
      <c r="C75">
        <f t="shared" ref="C75:C121" si="6">C63+1</f>
        <v>2</v>
      </c>
    </row>
    <row r="76" spans="1:3" ht="15" customHeight="1" x14ac:dyDescent="0.45">
      <c r="A76" s="51"/>
      <c r="B76" s="84" t="s">
        <v>346</v>
      </c>
      <c r="C76">
        <f t="shared" si="6"/>
        <v>2</v>
      </c>
    </row>
    <row r="77" spans="1:3" ht="15" customHeight="1" x14ac:dyDescent="0.45">
      <c r="A77" s="51"/>
      <c r="B77" s="84" t="s">
        <v>347</v>
      </c>
      <c r="C77">
        <f t="shared" si="6"/>
        <v>2</v>
      </c>
    </row>
    <row r="78" spans="1:3" ht="15" customHeight="1" x14ac:dyDescent="0.45">
      <c r="A78" s="51"/>
      <c r="B78" s="84" t="s">
        <v>348</v>
      </c>
      <c r="C78">
        <f t="shared" si="6"/>
        <v>2</v>
      </c>
    </row>
    <row r="79" spans="1:3" ht="15" customHeight="1" x14ac:dyDescent="0.45">
      <c r="A79" s="51"/>
      <c r="B79" s="84" t="s">
        <v>349</v>
      </c>
      <c r="C79">
        <f t="shared" si="6"/>
        <v>2</v>
      </c>
    </row>
    <row r="80" spans="1:3" ht="15" customHeight="1" x14ac:dyDescent="0.45">
      <c r="A80" s="51"/>
      <c r="B80" s="84" t="s">
        <v>350</v>
      </c>
      <c r="C80">
        <f t="shared" si="6"/>
        <v>2</v>
      </c>
    </row>
    <row r="81" spans="1:3" ht="15" customHeight="1" x14ac:dyDescent="0.45">
      <c r="A81" s="51"/>
      <c r="B81" s="84" t="s">
        <v>351</v>
      </c>
      <c r="C81">
        <f t="shared" si="6"/>
        <v>2</v>
      </c>
    </row>
    <row r="82" spans="1:3" ht="15" customHeight="1" x14ac:dyDescent="0.45">
      <c r="A82" s="51"/>
      <c r="B82" s="84" t="s">
        <v>352</v>
      </c>
      <c r="C82">
        <f t="shared" si="6"/>
        <v>2</v>
      </c>
    </row>
    <row r="83" spans="1:3" ht="15" customHeight="1" x14ac:dyDescent="0.45">
      <c r="A83" s="51"/>
      <c r="B83" s="84" t="s">
        <v>353</v>
      </c>
      <c r="C83">
        <f t="shared" si="6"/>
        <v>2</v>
      </c>
    </row>
    <row r="84" spans="1:3" ht="15" customHeight="1" x14ac:dyDescent="0.45">
      <c r="A84" s="51"/>
      <c r="B84" s="84" t="s">
        <v>354</v>
      </c>
      <c r="C84">
        <f t="shared" si="6"/>
        <v>2</v>
      </c>
    </row>
    <row r="85" spans="1:3" ht="15" customHeight="1" x14ac:dyDescent="0.45">
      <c r="A85" s="51"/>
      <c r="B85" s="84" t="s">
        <v>355</v>
      </c>
      <c r="C85">
        <f t="shared" si="6"/>
        <v>2</v>
      </c>
    </row>
    <row r="86" spans="1:3" ht="15" customHeight="1" x14ac:dyDescent="0.45">
      <c r="A86" s="51"/>
      <c r="B86" s="84" t="s">
        <v>356</v>
      </c>
      <c r="C86">
        <f t="shared" si="6"/>
        <v>3</v>
      </c>
    </row>
    <row r="87" spans="1:3" ht="15" customHeight="1" x14ac:dyDescent="0.45">
      <c r="A87" s="51"/>
      <c r="B87" s="84" t="s">
        <v>357</v>
      </c>
      <c r="C87">
        <f t="shared" si="6"/>
        <v>3</v>
      </c>
    </row>
    <row r="88" spans="1:3" ht="15" customHeight="1" x14ac:dyDescent="0.45">
      <c r="A88" s="51"/>
      <c r="B88" s="84" t="s">
        <v>358</v>
      </c>
      <c r="C88">
        <f t="shared" si="6"/>
        <v>3</v>
      </c>
    </row>
    <row r="89" spans="1:3" ht="15" customHeight="1" x14ac:dyDescent="0.45">
      <c r="A89" s="51"/>
      <c r="B89" s="84" t="s">
        <v>359</v>
      </c>
      <c r="C89">
        <f t="shared" si="6"/>
        <v>3</v>
      </c>
    </row>
    <row r="90" spans="1:3" ht="15" customHeight="1" x14ac:dyDescent="0.45">
      <c r="A90" s="51"/>
      <c r="B90" s="84" t="s">
        <v>360</v>
      </c>
      <c r="C90">
        <f t="shared" si="6"/>
        <v>3</v>
      </c>
    </row>
    <row r="91" spans="1:3" ht="15" customHeight="1" x14ac:dyDescent="0.45">
      <c r="A91" s="51"/>
      <c r="B91" s="84" t="s">
        <v>361</v>
      </c>
      <c r="C91">
        <f t="shared" si="6"/>
        <v>3</v>
      </c>
    </row>
    <row r="92" spans="1:3" ht="15" customHeight="1" x14ac:dyDescent="0.45">
      <c r="A92" s="51"/>
      <c r="B92" s="84" t="s">
        <v>362</v>
      </c>
      <c r="C92">
        <f t="shared" si="6"/>
        <v>3</v>
      </c>
    </row>
    <row r="93" spans="1:3" ht="15" customHeight="1" x14ac:dyDescent="0.45">
      <c r="A93" s="51"/>
      <c r="B93" s="84" t="s">
        <v>363</v>
      </c>
      <c r="C93">
        <f t="shared" si="6"/>
        <v>3</v>
      </c>
    </row>
    <row r="94" spans="1:3" ht="15" customHeight="1" x14ac:dyDescent="0.45">
      <c r="A94" s="51"/>
      <c r="B94" s="84" t="s">
        <v>364</v>
      </c>
      <c r="C94">
        <f t="shared" si="6"/>
        <v>3</v>
      </c>
    </row>
    <row r="95" spans="1:3" ht="15" customHeight="1" x14ac:dyDescent="0.45">
      <c r="A95" s="51"/>
      <c r="B95" s="84" t="s">
        <v>365</v>
      </c>
      <c r="C95">
        <f t="shared" si="6"/>
        <v>3</v>
      </c>
    </row>
    <row r="96" spans="1:3" ht="15" customHeight="1" x14ac:dyDescent="0.45">
      <c r="A96" s="51"/>
      <c r="B96" s="84" t="s">
        <v>366</v>
      </c>
      <c r="C96">
        <f t="shared" si="6"/>
        <v>3</v>
      </c>
    </row>
    <row r="97" spans="1:3" ht="15" customHeight="1" x14ac:dyDescent="0.45">
      <c r="A97" s="51"/>
      <c r="B97" s="84" t="s">
        <v>367</v>
      </c>
      <c r="C97">
        <f t="shared" si="6"/>
        <v>3</v>
      </c>
    </row>
    <row r="98" spans="1:3" ht="15" customHeight="1" x14ac:dyDescent="0.45">
      <c r="A98" s="51"/>
      <c r="B98" s="84" t="s">
        <v>368</v>
      </c>
      <c r="C98">
        <f t="shared" si="6"/>
        <v>4</v>
      </c>
    </row>
    <row r="99" spans="1:3" ht="15" customHeight="1" x14ac:dyDescent="0.45">
      <c r="A99" s="51"/>
      <c r="B99" s="84" t="s">
        <v>369</v>
      </c>
      <c r="C99">
        <f t="shared" si="6"/>
        <v>4</v>
      </c>
    </row>
    <row r="100" spans="1:3" ht="15" customHeight="1" x14ac:dyDescent="0.45">
      <c r="A100" s="51"/>
      <c r="B100" s="84" t="s">
        <v>370</v>
      </c>
      <c r="C100">
        <f t="shared" si="6"/>
        <v>4</v>
      </c>
    </row>
    <row r="101" spans="1:3" ht="15" customHeight="1" x14ac:dyDescent="0.45">
      <c r="A101" s="51"/>
      <c r="B101" s="84" t="s">
        <v>371</v>
      </c>
      <c r="C101">
        <f t="shared" si="6"/>
        <v>4</v>
      </c>
    </row>
    <row r="102" spans="1:3" ht="15" customHeight="1" x14ac:dyDescent="0.45">
      <c r="A102" s="51"/>
      <c r="B102" s="84" t="s">
        <v>372</v>
      </c>
      <c r="C102">
        <f t="shared" si="6"/>
        <v>4</v>
      </c>
    </row>
    <row r="103" spans="1:3" ht="15" customHeight="1" x14ac:dyDescent="0.45">
      <c r="A103" s="51"/>
      <c r="B103" s="84" t="s">
        <v>373</v>
      </c>
      <c r="C103">
        <f t="shared" si="6"/>
        <v>4</v>
      </c>
    </row>
    <row r="104" spans="1:3" ht="15" customHeight="1" x14ac:dyDescent="0.45">
      <c r="A104" s="51"/>
      <c r="B104" s="84" t="s">
        <v>374</v>
      </c>
      <c r="C104">
        <f t="shared" si="6"/>
        <v>4</v>
      </c>
    </row>
    <row r="105" spans="1:3" ht="15" customHeight="1" x14ac:dyDescent="0.45">
      <c r="A105" s="51"/>
      <c r="B105" s="84" t="s">
        <v>375</v>
      </c>
      <c r="C105">
        <f t="shared" si="6"/>
        <v>4</v>
      </c>
    </row>
    <row r="106" spans="1:3" ht="15" customHeight="1" x14ac:dyDescent="0.45">
      <c r="A106" s="51"/>
      <c r="B106" s="84" t="s">
        <v>376</v>
      </c>
      <c r="C106">
        <f t="shared" si="6"/>
        <v>4</v>
      </c>
    </row>
    <row r="107" spans="1:3" ht="15" customHeight="1" x14ac:dyDescent="0.45">
      <c r="A107" s="51"/>
      <c r="B107" s="84" t="s">
        <v>377</v>
      </c>
      <c r="C107">
        <f t="shared" si="6"/>
        <v>4</v>
      </c>
    </row>
    <row r="108" spans="1:3" ht="15" customHeight="1" x14ac:dyDescent="0.45">
      <c r="A108" s="51"/>
      <c r="B108" s="84" t="s">
        <v>378</v>
      </c>
      <c r="C108">
        <f t="shared" si="6"/>
        <v>4</v>
      </c>
    </row>
    <row r="109" spans="1:3" ht="15" customHeight="1" x14ac:dyDescent="0.45">
      <c r="A109" s="51"/>
      <c r="B109" s="84" t="s">
        <v>379</v>
      </c>
      <c r="C109">
        <f t="shared" si="6"/>
        <v>4</v>
      </c>
    </row>
    <row r="110" spans="1:3" ht="15" customHeight="1" x14ac:dyDescent="0.45">
      <c r="A110" s="51"/>
      <c r="B110" s="84" t="s">
        <v>380</v>
      </c>
      <c r="C110">
        <f t="shared" si="6"/>
        <v>5</v>
      </c>
    </row>
    <row r="111" spans="1:3" ht="15" customHeight="1" x14ac:dyDescent="0.45">
      <c r="A111" s="51"/>
      <c r="B111" s="84" t="s">
        <v>381</v>
      </c>
      <c r="C111">
        <f t="shared" si="6"/>
        <v>5</v>
      </c>
    </row>
    <row r="112" spans="1:3" ht="15" customHeight="1" x14ac:dyDescent="0.45">
      <c r="A112" s="51"/>
      <c r="B112" s="84" t="s">
        <v>382</v>
      </c>
      <c r="C112">
        <f t="shared" si="6"/>
        <v>5</v>
      </c>
    </row>
    <row r="113" spans="1:3" ht="15" customHeight="1" x14ac:dyDescent="0.45">
      <c r="A113" s="51"/>
      <c r="B113" s="84" t="s">
        <v>383</v>
      </c>
      <c r="C113">
        <f t="shared" si="6"/>
        <v>5</v>
      </c>
    </row>
    <row r="114" spans="1:3" ht="15" customHeight="1" x14ac:dyDescent="0.45">
      <c r="A114" s="51"/>
      <c r="B114" s="84" t="s">
        <v>384</v>
      </c>
      <c r="C114">
        <f t="shared" si="6"/>
        <v>5</v>
      </c>
    </row>
    <row r="115" spans="1:3" ht="15" customHeight="1" x14ac:dyDescent="0.45">
      <c r="A115" s="51"/>
      <c r="B115" s="84" t="s">
        <v>385</v>
      </c>
      <c r="C115">
        <f t="shared" si="6"/>
        <v>5</v>
      </c>
    </row>
    <row r="116" spans="1:3" ht="15" customHeight="1" x14ac:dyDescent="0.45">
      <c r="A116" s="51"/>
      <c r="B116" s="84" t="s">
        <v>386</v>
      </c>
      <c r="C116">
        <f t="shared" si="6"/>
        <v>5</v>
      </c>
    </row>
    <row r="117" spans="1:3" ht="15" customHeight="1" x14ac:dyDescent="0.45">
      <c r="A117" s="51"/>
      <c r="B117" s="84" t="s">
        <v>387</v>
      </c>
      <c r="C117">
        <f t="shared" si="6"/>
        <v>5</v>
      </c>
    </row>
    <row r="118" spans="1:3" ht="15" customHeight="1" x14ac:dyDescent="0.45">
      <c r="A118" s="51"/>
      <c r="B118" s="84" t="s">
        <v>388</v>
      </c>
      <c r="C118">
        <f t="shared" si="6"/>
        <v>5</v>
      </c>
    </row>
    <row r="119" spans="1:3" ht="15" customHeight="1" x14ac:dyDescent="0.45">
      <c r="A119" s="51"/>
      <c r="B119" s="84" t="s">
        <v>389</v>
      </c>
      <c r="C119">
        <f t="shared" si="6"/>
        <v>5</v>
      </c>
    </row>
    <row r="120" spans="1:3" ht="15" customHeight="1" x14ac:dyDescent="0.45">
      <c r="A120" s="51"/>
      <c r="B120" s="84" t="s">
        <v>390</v>
      </c>
      <c r="C120">
        <f t="shared" si="6"/>
        <v>5</v>
      </c>
    </row>
    <row r="121" spans="1:3" ht="15" customHeight="1" x14ac:dyDescent="0.45">
      <c r="A121" s="51"/>
      <c r="B121" s="84" t="s">
        <v>391</v>
      </c>
      <c r="C121">
        <f t="shared" si="6"/>
        <v>5</v>
      </c>
    </row>
    <row r="122" spans="1:3" ht="15" customHeight="1" x14ac:dyDescent="0.45">
      <c r="A122" s="51"/>
    </row>
    <row r="123" spans="1:3" ht="15" customHeight="1" x14ac:dyDescent="0.45">
      <c r="A123" s="51"/>
      <c r="B123" t="s">
        <v>327</v>
      </c>
    </row>
    <row r="124" spans="1:3" ht="15" customHeight="1" x14ac:dyDescent="0.45">
      <c r="A124" s="51"/>
    </row>
    <row r="125" spans="1:3" ht="15" customHeight="1" x14ac:dyDescent="0.45">
      <c r="A125" s="51"/>
      <c r="B125" t="s">
        <v>322</v>
      </c>
    </row>
    <row r="126" spans="1:3" ht="15" customHeight="1" x14ac:dyDescent="0.45">
      <c r="A126" s="51"/>
      <c r="B126" t="s">
        <v>324</v>
      </c>
    </row>
    <row r="127" spans="1:3" ht="15" customHeight="1" x14ac:dyDescent="0.45">
      <c r="A127" s="51"/>
      <c r="B127" t="s">
        <v>323</v>
      </c>
    </row>
    <row r="128" spans="1:3" ht="15" customHeight="1" x14ac:dyDescent="0.45">
      <c r="A128" s="51"/>
      <c r="B128" t="s">
        <v>325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>
        <f>'Skillcast Model Monthly'!D131</f>
        <v>75.307000000000002</v>
      </c>
      <c r="E131">
        <f>'Skillcast Model Monthly'!E131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>
        <f>'Skillcast Model Monthly'!D147</f>
        <v>-400</v>
      </c>
      <c r="E147">
        <f>'Skillcast Model Monthly'!E147</f>
        <v>-550</v>
      </c>
    </row>
    <row r="148" spans="1:5" ht="15" customHeight="1" x14ac:dyDescent="0.45">
      <c r="A148" s="51"/>
      <c r="B148" t="s">
        <v>224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>
        <f>'Skillcast Model Monthly'!D151</f>
        <v>3799.8040000000001</v>
      </c>
      <c r="E151">
        <f>'Skillcast Model Monthly'!E151</f>
        <v>7856.1260000000002</v>
      </c>
    </row>
    <row r="152" spans="1:5" ht="15" customHeight="1" x14ac:dyDescent="0.45">
      <c r="A152" s="82"/>
      <c r="B152" t="s">
        <v>226</v>
      </c>
      <c r="D152">
        <f>'Skillcast Model Monthly'!D152</f>
        <v>3474.3490000000002</v>
      </c>
      <c r="E152">
        <f>'Skillcast Model Monthly'!E152</f>
        <v>3798.8229999999999</v>
      </c>
    </row>
    <row r="153" spans="1:5" ht="15" customHeight="1" x14ac:dyDescent="0.45">
      <c r="A153" s="82"/>
      <c r="B153" t="s">
        <v>47</v>
      </c>
      <c r="D153">
        <f>'Skillcast Model Monthly'!D153</f>
        <v>5.1120000000000001</v>
      </c>
      <c r="E153">
        <f>'Skillcast Model Monthly'!E153</f>
        <v>4.7450000000000001</v>
      </c>
    </row>
    <row r="154" spans="1:5" ht="15" customHeight="1" x14ac:dyDescent="0.45">
      <c r="A154" s="82"/>
      <c r="B154" t="s">
        <v>227</v>
      </c>
      <c r="D154">
        <f>'Skillcast Model Monthly'!D154</f>
        <v>382.10599999999999</v>
      </c>
      <c r="E154">
        <f>'Skillcast Model Monthly'!E154</f>
        <v>859.21400000000006</v>
      </c>
    </row>
    <row r="155" spans="1:5" ht="15" customHeight="1" x14ac:dyDescent="0.45">
      <c r="A155" s="82"/>
      <c r="B155" t="s">
        <v>341</v>
      </c>
      <c r="D155">
        <f>'Skillcast Model Monthly'!D155</f>
        <v>0</v>
      </c>
      <c r="E155">
        <f>'Skillcast Model Monthly'!E155</f>
        <v>0</v>
      </c>
    </row>
    <row r="156" spans="1:5" ht="15" customHeight="1" x14ac:dyDescent="0.45">
      <c r="A156" s="82"/>
      <c r="B156" t="s">
        <v>103</v>
      </c>
      <c r="D156">
        <f t="shared" ref="D156:E156" si="7">SUM(D151:D155)</f>
        <v>7661.3710000000001</v>
      </c>
      <c r="E156">
        <f t="shared" si="7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>
        <f>'Skillcast Model Monthly'!D158</f>
        <v>728.178</v>
      </c>
      <c r="E158">
        <f>'Skillcast Model Monthly'!E158</f>
        <v>1440.55</v>
      </c>
    </row>
    <row r="159" spans="1:5" ht="15" customHeight="1" x14ac:dyDescent="0.45">
      <c r="A159" s="82"/>
      <c r="B159" t="s">
        <v>52</v>
      </c>
      <c r="D159">
        <f>'Skillcast Model Monthly'!D159</f>
        <v>2292.9470000000001</v>
      </c>
      <c r="E159">
        <f>'Skillcast Model Monthly'!E159</f>
        <v>3037.1840000000002</v>
      </c>
    </row>
    <row r="160" spans="1:5" ht="15" customHeight="1" x14ac:dyDescent="0.45">
      <c r="A160" s="82"/>
      <c r="B160" t="s">
        <v>317</v>
      </c>
      <c r="D160">
        <f>'Skillcast Model Monthly'!D160</f>
        <v>0</v>
      </c>
      <c r="E160">
        <f>'Skillcast Model Monthly'!E160</f>
        <v>0</v>
      </c>
    </row>
    <row r="161" spans="1:5" ht="15" customHeight="1" x14ac:dyDescent="0.45">
      <c r="A161" s="82"/>
      <c r="B161" t="s">
        <v>61</v>
      </c>
      <c r="D161">
        <f>'Skillcast Model Monthly'!D161</f>
        <v>123.62</v>
      </c>
      <c r="E161">
        <f>'Skillcast Model Monthly'!E161</f>
        <v>182.36600000000001</v>
      </c>
    </row>
    <row r="162" spans="1:5" ht="15" customHeight="1" x14ac:dyDescent="0.45">
      <c r="A162" s="82"/>
      <c r="B162" t="s">
        <v>229</v>
      </c>
      <c r="D162">
        <f>'Skillcast Model Monthly'!D162</f>
        <v>504.11399999999998</v>
      </c>
      <c r="E162">
        <f>'Skillcast Model Monthly'!E162</f>
        <v>176.13399999999999</v>
      </c>
    </row>
    <row r="163" spans="1:5" ht="15" customHeight="1" x14ac:dyDescent="0.45">
      <c r="A163" s="82"/>
      <c r="B163" t="s">
        <v>63</v>
      </c>
      <c r="D163">
        <f>'Skillcast Model Monthly'!D163</f>
        <v>135.774</v>
      </c>
      <c r="E163">
        <f>'Skillcast Model Monthly'!E163</f>
        <v>461.30500000000001</v>
      </c>
    </row>
    <row r="164" spans="1:5" ht="15" customHeight="1" x14ac:dyDescent="0.45">
      <c r="A164" s="82"/>
      <c r="B164" t="s">
        <v>104</v>
      </c>
      <c r="D164">
        <f t="shared" ref="D164:E164" si="8">SUM(D158:D163)</f>
        <v>3784.6329999999998</v>
      </c>
      <c r="E164">
        <f t="shared" si="8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>
        <f>'Skillcast Model Monthly'!D166</f>
        <v>2</v>
      </c>
      <c r="E166">
        <f>'Skillcast Model Monthly'!E166</f>
        <v>3597</v>
      </c>
    </row>
    <row r="167" spans="1:5" ht="15" customHeight="1" x14ac:dyDescent="0.45">
      <c r="A167" s="82"/>
      <c r="B167" t="s">
        <v>231</v>
      </c>
      <c r="D167">
        <f>'Skillcast Model Monthly'!D167</f>
        <v>3874.7379999999998</v>
      </c>
      <c r="E167">
        <f>'Skillcast Model Monthly'!E167</f>
        <v>3624.3690000000001</v>
      </c>
    </row>
    <row r="168" spans="1:5" ht="15" customHeight="1" x14ac:dyDescent="0.45">
      <c r="A168" s="82"/>
      <c r="B168" t="s">
        <v>232</v>
      </c>
      <c r="D168">
        <f t="shared" ref="D168:E168" si="9">SUM(D166:D167)</f>
        <v>3876.7379999999998</v>
      </c>
      <c r="E168">
        <f t="shared" si="9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10">SUM(D164,D168)</f>
        <v>7661.3709999999992</v>
      </c>
      <c r="E169">
        <f t="shared" si="10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11">D156-D169</f>
        <v>0</v>
      </c>
      <c r="E171">
        <f t="shared" si="11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</row>
    <row r="209" spans="1:2" ht="15" customHeight="1" x14ac:dyDescent="0.45">
      <c r="A209" s="82"/>
    </row>
    <row r="210" spans="1:2" ht="15" customHeight="1" x14ac:dyDescent="0.45">
      <c r="A210" s="82"/>
      <c r="B210" t="s">
        <v>244</v>
      </c>
    </row>
    <row r="211" spans="1:2" ht="15" customHeight="1" x14ac:dyDescent="0.45">
      <c r="A211" s="82"/>
    </row>
    <row r="212" spans="1:2" ht="15" customHeight="1" x14ac:dyDescent="0.45">
      <c r="A212" s="82"/>
      <c r="B212" t="s">
        <v>245</v>
      </c>
    </row>
    <row r="213" spans="1:2" ht="15" customHeight="1" x14ac:dyDescent="0.45">
      <c r="A213" s="82"/>
      <c r="B213" t="s">
        <v>242</v>
      </c>
    </row>
    <row r="214" spans="1:2" ht="15" customHeight="1" x14ac:dyDescent="0.45">
      <c r="A214" s="82"/>
      <c r="B214" t="s">
        <v>246</v>
      </c>
    </row>
    <row r="215" spans="1:2" ht="15" customHeight="1" x14ac:dyDescent="0.45">
      <c r="A215" s="82"/>
    </row>
    <row r="216" spans="1:2" ht="15" customHeight="1" x14ac:dyDescent="0.45">
      <c r="A216" s="82"/>
      <c r="B216" t="s">
        <v>102</v>
      </c>
    </row>
    <row r="217" spans="1:2" ht="15" customHeight="1" x14ac:dyDescent="0.45">
      <c r="A217" s="82"/>
      <c r="B217" t="s">
        <v>247</v>
      </c>
    </row>
    <row r="218" spans="1:2" ht="15" customHeight="1" x14ac:dyDescent="0.45">
      <c r="A218" s="82"/>
      <c r="B218" t="s">
        <v>301</v>
      </c>
    </row>
    <row r="219" spans="1:2" ht="15" customHeight="1" x14ac:dyDescent="0.45">
      <c r="A219" s="82"/>
    </row>
    <row r="220" spans="1:2" ht="15" customHeight="1" x14ac:dyDescent="0.45">
      <c r="A220" s="82" t="s">
        <v>248</v>
      </c>
    </row>
    <row r="221" spans="1:2" ht="15" customHeight="1" x14ac:dyDescent="0.45">
      <c r="A221" s="82"/>
      <c r="B221" t="s">
        <v>249</v>
      </c>
    </row>
    <row r="222" spans="1:2" ht="15" customHeight="1" x14ac:dyDescent="0.45">
      <c r="A222" s="82"/>
      <c r="B222" t="s">
        <v>72</v>
      </c>
    </row>
    <row r="223" spans="1:2" ht="15" customHeight="1" x14ac:dyDescent="0.45">
      <c r="A223" s="82"/>
      <c r="B223" t="s">
        <v>74</v>
      </c>
    </row>
    <row r="224" spans="1:2" ht="15" customHeight="1" x14ac:dyDescent="0.45">
      <c r="A224" s="82"/>
    </row>
    <row r="225" spans="1:2" ht="15" customHeight="1" x14ac:dyDescent="0.45">
      <c r="A225" s="82"/>
      <c r="B225" t="s">
        <v>408</v>
      </c>
    </row>
    <row r="226" spans="1:2" ht="15" customHeight="1" x14ac:dyDescent="0.45">
      <c r="A226" s="82"/>
    </row>
    <row r="227" spans="1:2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rowBreaks count="1" manualBreakCount="1">
    <brk id="17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FC7CF07F-D4AA-46C6-8C2D-719AD93DF43B}"/>
</file>

<file path=customXml/itemProps2.xml><?xml version="1.0" encoding="utf-8"?>
<ds:datastoreItem xmlns:ds="http://schemas.openxmlformats.org/officeDocument/2006/customXml" ds:itemID="{BD9F964F-5B42-45B1-A3A1-D8CDE6122732}"/>
</file>

<file path=customXml/itemProps3.xml><?xml version="1.0" encoding="utf-8"?>
<ds:datastoreItem xmlns:ds="http://schemas.openxmlformats.org/officeDocument/2006/customXml" ds:itemID="{B1A11A1A-F2F7-475A-AB76-771644FEF44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Welcome</vt:lpstr>
      <vt:lpstr>Info</vt:lpstr>
      <vt:lpstr>Accounting</vt:lpstr>
      <vt:lpstr>Revenue_Forecast</vt:lpstr>
      <vt:lpstr>Expense_Breakdown</vt:lpstr>
      <vt:lpstr>Monthly_Dashboard</vt:lpstr>
      <vt:lpstr>Skillcast Model Monthly</vt:lpstr>
      <vt:lpstr>Skillcast Model Annual</vt:lpstr>
      <vt:lpstr>Circswitch</vt:lpstr>
      <vt:lpstr>Accounting!Print_Area</vt:lpstr>
      <vt:lpstr>Expense_Breakdown!Print_Area</vt:lpstr>
      <vt:lpstr>Info!Print_Area</vt:lpstr>
      <vt:lpstr>Monthly_Dashboard!Print_Area</vt:lpstr>
      <vt:lpstr>Revenue_Forecast!Print_Area</vt:lpstr>
      <vt:lpstr>'Skillcast Model Monthly'!Print_Area</vt:lpstr>
      <vt:lpstr>Welcome!Print_Area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Phil Sparks</cp:lastModifiedBy>
  <cp:lastPrinted>2022-11-15T15:04:06Z</cp:lastPrinted>
  <dcterms:created xsi:type="dcterms:W3CDTF">2016-02-03T14:06:14Z</dcterms:created>
  <dcterms:modified xsi:type="dcterms:W3CDTF">2023-01-10T14:08:02Z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0x0101004F002F8CDD7ACF40A6C36B1C9FA62C55</vt:lpwstr>
  </property>
  <property fmtid="{D5CDD505-2E9C-101B-9397-08002B2CF9AE}" pid="4" name="MediaServiceImageTags">
    <vt:lpwstr/>
  </property>
</Properties>
</file>