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The Venture Capital Associate/7430 Capitalization Tables/Elearning/Development/13. Complex Cap Table Workout/"/>
    </mc:Choice>
  </mc:AlternateContent>
  <xr:revisionPtr revIDLastSave="0" documentId="8_{8BD30476-04AB-4FF2-A407-149C6545FE10}" xr6:coauthVersionLast="47" xr6:coauthVersionMax="47" xr10:uidLastSave="{00000000-0000-0000-0000-000000000000}"/>
  <bookViews>
    <workbookView xWindow="-108" yWindow="-108" windowWidth="23256" windowHeight="12816" activeTab="3" xr2:uid="{00000000-000D-0000-FFFF-FFFF00000000}"/>
  </bookViews>
  <sheets>
    <sheet name="Welcome" sheetId="1" r:id="rId1"/>
    <sheet name="Info" sheetId="6" r:id="rId2"/>
    <sheet name="Calcs - Complex Cap Table" sheetId="11" r:id="rId3"/>
    <sheet name="Complex Cap Table" sheetId="7" r:id="rId4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olver_adj" localSheetId="2" hidden="1">'Calcs - Complex Cap Table'!$D$65</definedName>
    <definedName name="solver_cvg" localSheetId="2" hidden="1">0.0001</definedName>
    <definedName name="solver_drv" localSheetId="2" hidden="1">1</definedName>
    <definedName name="solver_eng" localSheetId="2" hidden="1">1</definedName>
    <definedName name="solver_est" localSheetId="2" hidden="1">1</definedName>
    <definedName name="solver_itr" localSheetId="2" hidden="1">2147483647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1</definedName>
    <definedName name="solver_nod" localSheetId="2" hidden="1">2147483647</definedName>
    <definedName name="solver_num" localSheetId="2" hidden="1">0</definedName>
    <definedName name="solver_nwt" localSheetId="2" hidden="1">1</definedName>
    <definedName name="solver_opt" localSheetId="2" hidden="1">'Calcs - Complex Cap Table'!$E$65</definedName>
    <definedName name="solver_pre" localSheetId="2" hidden="1">0.000001</definedName>
    <definedName name="solver_rbv" localSheetId="2" hidden="1">1</definedName>
    <definedName name="solver_rlx" localSheetId="2" hidden="1">2</definedName>
    <definedName name="solver_rsd" localSheetId="2" hidden="1">0</definedName>
    <definedName name="solver_scl" localSheetId="2" hidden="1">1</definedName>
    <definedName name="solver_sho" localSheetId="2" hidden="1">2</definedName>
    <definedName name="solver_ssz" localSheetId="2" hidden="1">100</definedName>
    <definedName name="solver_tim" localSheetId="2" hidden="1">2147483647</definedName>
    <definedName name="solver_tol" localSheetId="2" hidden="1">0.01</definedName>
    <definedName name="solver_typ" localSheetId="2" hidden="1">3</definedName>
    <definedName name="solver_val" localSheetId="2" hidden="1">0.125</definedName>
    <definedName name="solver_ver" localSheetId="2" hidden="1">3</definedName>
    <definedName name="Switch">Info!$N$10</definedName>
  </definedNames>
  <calcPr calcId="191028" iterate="1" iterateCount="10000" iterateDelta="0.0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" i="7" l="1"/>
  <c r="G8" i="7"/>
  <c r="M25" i="7"/>
  <c r="L25" i="7"/>
  <c r="J25" i="7"/>
  <c r="J28" i="7" s="1"/>
  <c r="K17" i="7"/>
  <c r="L17" i="7"/>
  <c r="K18" i="7"/>
  <c r="L18" i="7"/>
  <c r="K19" i="7"/>
  <c r="L19" i="7"/>
  <c r="L16" i="7"/>
  <c r="K16" i="7"/>
  <c r="G19" i="7"/>
  <c r="F19" i="7"/>
  <c r="G18" i="7"/>
  <c r="F18" i="7"/>
  <c r="G17" i="7"/>
  <c r="F17" i="7"/>
  <c r="G16" i="7"/>
  <c r="F16" i="7"/>
  <c r="D97" i="11"/>
  <c r="D90" i="11"/>
  <c r="D91" i="11"/>
  <c r="D92" i="11"/>
  <c r="D89" i="11"/>
  <c r="D88" i="11"/>
  <c r="D87" i="11"/>
  <c r="D86" i="11"/>
  <c r="C72" i="11"/>
  <c r="C71" i="11"/>
  <c r="D66" i="11"/>
  <c r="E62" i="11" s="1"/>
  <c r="D62" i="11"/>
  <c r="D63" i="11"/>
  <c r="D64" i="11"/>
  <c r="D61" i="11"/>
  <c r="C57" i="11"/>
  <c r="C56" i="11"/>
  <c r="K14" i="7"/>
  <c r="L14" i="7"/>
  <c r="K15" i="7"/>
  <c r="L15" i="7"/>
  <c r="L13" i="7"/>
  <c r="K13" i="7"/>
  <c r="E14" i="7"/>
  <c r="E15" i="7"/>
  <c r="E16" i="7"/>
  <c r="E13" i="7"/>
  <c r="D14" i="7"/>
  <c r="D15" i="7"/>
  <c r="D16" i="7"/>
  <c r="D13" i="7"/>
  <c r="E49" i="11"/>
  <c r="E50" i="11"/>
  <c r="E51" i="11"/>
  <c r="E48" i="11"/>
  <c r="D52" i="11"/>
  <c r="D51" i="11"/>
  <c r="D50" i="11"/>
  <c r="D49" i="11"/>
  <c r="D48" i="11"/>
  <c r="E44" i="11"/>
  <c r="D44" i="11"/>
  <c r="E41" i="11"/>
  <c r="E42" i="11"/>
  <c r="E43" i="11"/>
  <c r="E40" i="11"/>
  <c r="D41" i="11"/>
  <c r="D42" i="11"/>
  <c r="D43" i="11"/>
  <c r="D40" i="11"/>
  <c r="C37" i="11"/>
  <c r="C36" i="11"/>
  <c r="C35" i="11"/>
  <c r="C34" i="11"/>
  <c r="C33" i="11"/>
  <c r="L28" i="7"/>
  <c r="M10" i="7" s="1"/>
  <c r="L24" i="7"/>
  <c r="L11" i="7"/>
  <c r="L10" i="7"/>
  <c r="I28" i="7"/>
  <c r="H28" i="7"/>
  <c r="C28" i="7"/>
  <c r="J24" i="7"/>
  <c r="C11" i="7"/>
  <c r="C10" i="7"/>
  <c r="E25" i="11"/>
  <c r="E26" i="11"/>
  <c r="E27" i="11"/>
  <c r="E24" i="11"/>
  <c r="D27" i="11"/>
  <c r="D25" i="11"/>
  <c r="D24" i="11"/>
  <c r="D26" i="11"/>
  <c r="E16" i="11"/>
  <c r="E15" i="11"/>
  <c r="E14" i="11"/>
  <c r="D16" i="11"/>
  <c r="D15" i="11"/>
  <c r="D14" i="11"/>
  <c r="A1" i="11"/>
  <c r="D72" i="11"/>
  <c r="D71" i="11"/>
  <c r="D37" i="11"/>
  <c r="D35" i="11"/>
  <c r="D36" i="11"/>
  <c r="D34" i="11"/>
  <c r="D33" i="11"/>
  <c r="F26" i="11"/>
  <c r="F25" i="11"/>
  <c r="F27" i="11"/>
  <c r="F24" i="11"/>
  <c r="F15" i="11"/>
  <c r="F16" i="11"/>
  <c r="F14" i="11"/>
  <c r="M17" i="7" l="1"/>
  <c r="M18" i="7"/>
  <c r="M19" i="7"/>
  <c r="M14" i="7"/>
  <c r="M16" i="7"/>
  <c r="M13" i="7"/>
  <c r="M15" i="7"/>
  <c r="G28" i="7"/>
  <c r="F28" i="7"/>
  <c r="E61" i="11"/>
  <c r="E65" i="11"/>
  <c r="E64" i="11"/>
  <c r="C73" i="11"/>
  <c r="E66" i="11"/>
  <c r="E63" i="11"/>
  <c r="M11" i="7"/>
  <c r="M24" i="7"/>
  <c r="E28" i="7"/>
  <c r="D28" i="7"/>
  <c r="A1" i="7"/>
  <c r="D73" i="11"/>
  <c r="C74" i="11" l="1"/>
  <c r="A7" i="1"/>
  <c r="D74" i="11"/>
  <c r="C75" i="11" l="1"/>
  <c r="A1" i="6"/>
  <c r="D75" i="11"/>
  <c r="D79" i="11" l="1"/>
  <c r="D80" i="11"/>
  <c r="D81" i="11"/>
  <c r="D78" i="11"/>
  <c r="D93" i="11" l="1"/>
  <c r="D82" i="11"/>
  <c r="E78" i="11"/>
  <c r="D96" i="11"/>
  <c r="E81" i="11"/>
  <c r="D95" i="11"/>
  <c r="E80" i="11"/>
  <c r="D94" i="11"/>
  <c r="E79" i="11"/>
  <c r="E82" i="11" l="1"/>
  <c r="D98" i="11"/>
  <c r="E87" i="11" l="1"/>
  <c r="E88" i="11"/>
  <c r="E89" i="11"/>
  <c r="E90" i="11"/>
  <c r="E98" i="11"/>
  <c r="E91" i="11"/>
  <c r="E86" i="11"/>
  <c r="E92" i="11"/>
  <c r="E97" i="11"/>
  <c r="E93" i="11"/>
  <c r="E96" i="11"/>
  <c r="E95" i="11"/>
  <c r="E94" i="11"/>
</calcChain>
</file>

<file path=xl/sharedStrings.xml><?xml version="1.0" encoding="utf-8"?>
<sst xmlns="http://schemas.openxmlformats.org/spreadsheetml/2006/main" count="281" uniqueCount="123">
  <si>
    <t>Venture Investing: Cap Table Case Study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</si>
  <si>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</si>
  <si>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</si>
  <si>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</si>
  <si>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</si>
  <si>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</si>
  <si>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</si>
  <si>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Cap Table Case Study</t>
  </si>
  <si>
    <t>Company name</t>
  </si>
  <si>
    <t>Understanding Impact of Dilution</t>
  </si>
  <si>
    <t>Date</t>
  </si>
  <si>
    <t>Pro Forma Cap Table</t>
  </si>
  <si>
    <t>Currency</t>
  </si>
  <si>
    <t>USD</t>
  </si>
  <si>
    <t>Units</t>
  </si>
  <si>
    <t>Analyst Name</t>
  </si>
  <si>
    <t>Firstname Lastname</t>
  </si>
  <si>
    <t>Circular Switch</t>
  </si>
  <si>
    <t>Tab Structure</t>
  </si>
  <si>
    <t>Formatting</t>
  </si>
  <si>
    <t>Tab name here</t>
  </si>
  <si>
    <t>Build a Cap Table and adjust for multiple scenarios</t>
  </si>
  <si>
    <t>Input</t>
  </si>
  <si>
    <t>Hard coded</t>
  </si>
  <si>
    <t>Formulas</t>
  </si>
  <si>
    <t>At Inception</t>
  </si>
  <si>
    <t>Seed Round</t>
  </si>
  <si>
    <t>Series A</t>
  </si>
  <si>
    <t>Series B</t>
  </si>
  <si>
    <t>Founders</t>
  </si>
  <si>
    <t>Early Employee Hires</t>
  </si>
  <si>
    <t>Seed Investors</t>
  </si>
  <si>
    <t>ESOP</t>
  </si>
  <si>
    <t>Series A Investors</t>
  </si>
  <si>
    <t>Total</t>
  </si>
  <si>
    <t>Co-Founder, CEO</t>
  </si>
  <si>
    <t>Co-Founder, CTO</t>
  </si>
  <si>
    <t># of Common Shares</t>
  </si>
  <si>
    <t>Par Value of Common Shares</t>
  </si>
  <si>
    <t>Cap Table:</t>
  </si>
  <si>
    <t>Shareholder</t>
  </si>
  <si>
    <t>Class</t>
  </si>
  <si>
    <t># of Shares</t>
  </si>
  <si>
    <t>% Stake</t>
  </si>
  <si>
    <t>Co-Founder &amp; CEO</t>
  </si>
  <si>
    <t>Common</t>
  </si>
  <si>
    <t>Co-Founder &amp; CTO</t>
  </si>
  <si>
    <t xml:space="preserve">% Option Pool </t>
  </si>
  <si>
    <t>Early Employees</t>
  </si>
  <si>
    <t>Stock Options</t>
  </si>
  <si>
    <t xml:space="preserve">Investors </t>
  </si>
  <si>
    <t>$ Investment</t>
  </si>
  <si>
    <t>% Round</t>
  </si>
  <si>
    <t>MZ Family Office</t>
  </si>
  <si>
    <t>MFG Family Office</t>
  </si>
  <si>
    <t>F. Wilcox (Angel)</t>
  </si>
  <si>
    <t>V. Kovax (Angel)</t>
  </si>
  <si>
    <t>Seed Pfds</t>
  </si>
  <si>
    <t>Implied Dilution Factor to Existing S/H</t>
  </si>
  <si>
    <t>Conv Pfds</t>
  </si>
  <si>
    <t>Park Place Venture Capital (Lead)</t>
  </si>
  <si>
    <t>Boardwalk Venture Partners</t>
  </si>
  <si>
    <t>Marvin Gardens VC</t>
  </si>
  <si>
    <t>Cap Table at Series A Closing:</t>
  </si>
  <si>
    <t>Series A Pfds</t>
  </si>
  <si>
    <t>Capitalization Table:</t>
  </si>
  <si>
    <t># of shares</t>
  </si>
  <si>
    <t>Baltic Venture Equity (Lead)</t>
  </si>
  <si>
    <t>Atlantic Venture Partners</t>
  </si>
  <si>
    <t xml:space="preserve">Park Place Venture Capital </t>
  </si>
  <si>
    <t>Pacific Venture Partners</t>
  </si>
  <si>
    <t>Cap Table at Series B Closing:</t>
  </si>
  <si>
    <t>Options</t>
  </si>
  <si>
    <t>Seed Pfd</t>
  </si>
  <si>
    <t>Series A Pfd</t>
  </si>
  <si>
    <t>Series B Pfd</t>
  </si>
  <si>
    <t>Park Place Venture Capital</t>
  </si>
  <si>
    <t xml:space="preserve">Current Post Money Valuation </t>
  </si>
  <si>
    <t>Stock</t>
  </si>
  <si>
    <t>Fully Diluted</t>
  </si>
  <si>
    <t>Security Holder</t>
  </si>
  <si>
    <t>Shares</t>
  </si>
  <si>
    <t>Capital</t>
  </si>
  <si>
    <t>Total Capital</t>
  </si>
  <si>
    <t>Total Shares</t>
  </si>
  <si>
    <t>Ownership</t>
  </si>
  <si>
    <t>Share Price:</t>
  </si>
  <si>
    <t>Baltic Venture Equity</t>
  </si>
  <si>
    <t># Shares</t>
  </si>
  <si>
    <t>Investors</t>
  </si>
  <si>
    <t>End</t>
  </si>
  <si>
    <t>Cap Table at Seed Round Closing</t>
  </si>
  <si>
    <t xml:space="preserve">Employee Stock Option Plan </t>
  </si>
  <si>
    <t>Totals</t>
  </si>
  <si>
    <t>Stock Options Offered for Early Employee Hires</t>
  </si>
  <si>
    <t>Seed Round, $1mm Seed Capital for 10% of the Company</t>
  </si>
  <si>
    <t xml:space="preserve">Set up an ESOP to attract &amp; retain key employees </t>
  </si>
  <si>
    <t>Series A Round, $7.5mm Series A Capital for 20% of the Company</t>
  </si>
  <si>
    <t xml:space="preserve"> ESOP Refresh</t>
  </si>
  <si>
    <t xml:space="preserve">Series B Round, $15mm Capital for 25% of the Company </t>
  </si>
  <si>
    <t>Series A investors ownership %</t>
  </si>
  <si>
    <t>% Option Pool post Series A</t>
  </si>
  <si>
    <t>Series B investors ownership %</t>
  </si>
  <si>
    <t>% Option Pool pre Series B money</t>
  </si>
  <si>
    <t>% Option Pool post Series B</t>
  </si>
  <si>
    <t>% Option Pool pre Series A</t>
  </si>
  <si>
    <t>Seed Investors post money ownership %</t>
  </si>
  <si>
    <t>Total Capital injected</t>
  </si>
  <si>
    <t>Value held by existing shareholders</t>
  </si>
  <si>
    <t>Shares held by existing shareholders</t>
  </si>
  <si>
    <t>Implied share price</t>
  </si>
  <si>
    <t>Number of shares to be issued to Seed Investors</t>
  </si>
  <si>
    <t>Cap Table</t>
  </si>
  <si>
    <t>Implied dilution factor to existing shareholders</t>
  </si>
  <si>
    <t>Series A capital injection</t>
  </si>
  <si>
    <t xml:space="preserve">Series B capital injection </t>
  </si>
  <si>
    <t>Implied post money company valuation</t>
  </si>
  <si>
    <t>New shares allocated to ESOP</t>
  </si>
  <si>
    <t>% Ownership</t>
  </si>
  <si>
    <t>ESOP Series B top up</t>
  </si>
  <si>
    <t>ESOP Series A set up</t>
  </si>
  <si>
    <t>Calculations for Complex Cap Table Workout</t>
  </si>
  <si>
    <t>Complex Cap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</si>
</sst>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&quot;$&quot;#,##0_);\(&quot;$&quot;#,##0\)"/>
    <numFmt numFmtId="165" formatCode="_(* #,##0_);_(* \(#,##0\);_(* &quot;-&quot;_);_(@_)"/>
    <numFmt numFmtId="166" formatCode="_(* #,##0.00_);_(* \(#,##0.00\);_(* &quot;-&quot;??_);_(@_)"/>
    <numFmt numFmtId="167" formatCode="_(&quot;£&quot;* #,##0_);_(&quot;£&quot;* \(#,##0\);_(&quot;£&quot;* &quot;-&quot;_);_(@_)"/>
    <numFmt numFmtId="168" formatCode="_(&quot;£&quot;* #,##0.00_);_(&quot;£&quot;* \(#,##0.00\);_(&quot;£&quot;* &quot;-&quot;??_);_(@_)"/>
    <numFmt numFmtId="169" formatCode="[$-409]d\-mmm\-yy;@"/>
    <numFmt numFmtId="170" formatCode="#,##0.0_);\(#,##0.0\)\,0.0_);@_)"/>
    <numFmt numFmtId="171" formatCode="#,##0.0\ \x_);\(#,##0.0\ \x\);"/>
    <numFmt numFmtId="172" formatCode="0.0%_);\(0.0%\)"/>
    <numFmt numFmtId="173" formatCode="#,##0.0_);\(#,##0.0\);0.0_);@_)"/>
    <numFmt numFmtId="174" formatCode="#,##0.0\ \x_);\(#,##0.0\ \x\)"/>
    <numFmt numFmtId="175" formatCode="&quot;$&quot;#,##0.00"/>
    <numFmt numFmtId="176" formatCode="#,##0.00_);\(#,##0.00\);0.00_);@_)"/>
    <numFmt numFmtId="177" formatCode="#,##0.000_);\(#,##0.000\);0.000_);@_)"/>
    <numFmt numFmtId="178" formatCode="0.00%_);\(0.00%\)"/>
  </numFmts>
  <fonts count="41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sz val="10"/>
      <color rgb="FF0000FF"/>
      <name val="Arial"/>
      <family val="2"/>
    </font>
    <font>
      <b/>
      <sz val="10"/>
      <name val="Arial"/>
      <family val="2"/>
    </font>
    <font>
      <b/>
      <sz val="10"/>
      <color rgb="FF163260"/>
      <name val="Arial"/>
      <family val="2"/>
    </font>
    <font>
      <b/>
      <sz val="10"/>
      <color rgb="FF16326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</borders>
  <cellStyleXfs count="60">
    <xf numFmtId="173" fontId="0" fillId="0" borderId="0"/>
    <xf numFmtId="0" fontId="6" fillId="0" borderId="0" applyNumberFormat="0" applyFill="0" applyBorder="0" applyAlignment="0" applyProtection="0"/>
    <xf numFmtId="166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9" fontId="28" fillId="3" borderId="0">
      <alignment horizontal="center"/>
    </xf>
    <xf numFmtId="170" fontId="27" fillId="2" borderId="0" applyNumberFormat="0" applyBorder="0" applyProtection="0">
      <alignment horizontal="center"/>
    </xf>
    <xf numFmtId="169" fontId="29" fillId="0" borderId="0" applyFont="0" applyFill="0" applyBorder="0" applyAlignment="0" applyProtection="0"/>
    <xf numFmtId="174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3" fontId="32" fillId="0" borderId="0" applyNumberFormat="0" applyFill="0" applyBorder="0" applyAlignment="0" applyProtection="0"/>
    <xf numFmtId="171" fontId="30" fillId="37" borderId="10" applyNumberFormat="0">
      <protection locked="0"/>
    </xf>
  </cellStyleXfs>
  <cellXfs count="116">
    <xf numFmtId="173" fontId="0" fillId="0" borderId="0" xfId="0"/>
    <xf numFmtId="173" fontId="2" fillId="5" borderId="0" xfId="51" applyNumberFormat="1" applyFont="1" applyAlignment="1"/>
    <xf numFmtId="173" fontId="2" fillId="5" borderId="0" xfId="51" applyNumberFormat="1" applyFont="1" applyAlignment="1">
      <alignment horizontal="left" vertical="top"/>
    </xf>
    <xf numFmtId="173" fontId="2" fillId="4" borderId="0" xfId="0" applyFont="1" applyFill="1"/>
    <xf numFmtId="170" fontId="31" fillId="2" borderId="0" xfId="48" applyNumberFormat="1">
      <alignment horizontal="left"/>
    </xf>
    <xf numFmtId="173" fontId="25" fillId="2" borderId="0" xfId="0" applyFont="1" applyFill="1"/>
    <xf numFmtId="173" fontId="26" fillId="3" borderId="0" xfId="0" applyFont="1" applyFill="1"/>
    <xf numFmtId="173" fontId="25" fillId="2" borderId="0" xfId="0" applyFont="1" applyFill="1" applyAlignment="1">
      <alignment vertical="center"/>
    </xf>
    <xf numFmtId="169" fontId="28" fillId="3" borderId="0" xfId="52">
      <alignment horizontal="center"/>
    </xf>
    <xf numFmtId="170" fontId="27" fillId="2" borderId="0" xfId="53">
      <alignment horizontal="center"/>
    </xf>
    <xf numFmtId="170" fontId="31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3" fontId="2" fillId="0" borderId="0" xfId="0" applyFont="1" applyAlignment="1">
      <alignment vertical="top"/>
    </xf>
    <xf numFmtId="173" fontId="2" fillId="0" borderId="0" xfId="0" applyFont="1"/>
    <xf numFmtId="173" fontId="4" fillId="0" borderId="0" xfId="0" applyFont="1" applyAlignment="1">
      <alignment vertical="center"/>
    </xf>
    <xf numFmtId="173" fontId="5" fillId="0" borderId="0" xfId="0" applyFont="1" applyAlignment="1">
      <alignment vertical="center" wrapText="1"/>
    </xf>
    <xf numFmtId="173" fontId="3" fillId="0" borderId="0" xfId="0" applyFont="1" applyAlignment="1">
      <alignment horizontal="center" vertical="top"/>
    </xf>
    <xf numFmtId="173" fontId="25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7" fillId="5" borderId="0" xfId="51" applyNumberFormat="1" applyFont="1" applyAlignment="1">
      <alignment vertical="center" wrapText="1"/>
    </xf>
    <xf numFmtId="170" fontId="30" fillId="37" borderId="10" xfId="59" applyNumberFormat="1">
      <protection locked="0"/>
    </xf>
    <xf numFmtId="170" fontId="2" fillId="0" borderId="0" xfId="51" applyNumberFormat="1" applyFont="1" applyFill="1" applyAlignment="1"/>
    <xf numFmtId="173" fontId="0" fillId="5" borderId="0" xfId="51" applyNumberFormat="1" applyFont="1" applyAlignment="1"/>
    <xf numFmtId="173" fontId="2" fillId="5" borderId="0" xfId="51" applyNumberFormat="1" applyFont="1" applyAlignment="1">
      <alignment vertical="top"/>
    </xf>
    <xf numFmtId="173" fontId="4" fillId="5" borderId="0" xfId="51" applyNumberFormat="1" applyFont="1" applyAlignment="1">
      <alignment vertical="center"/>
    </xf>
    <xf numFmtId="173" fontId="3" fillId="5" borderId="0" xfId="51" applyNumberFormat="1" applyFont="1" applyAlignment="1">
      <alignment horizontal="center" vertical="top"/>
    </xf>
    <xf numFmtId="173" fontId="2" fillId="5" borderId="11" xfId="51" applyNumberFormat="1" applyFont="1" applyBorder="1" applyAlignment="1">
      <alignment vertical="top"/>
    </xf>
    <xf numFmtId="173" fontId="3" fillId="5" borderId="11" xfId="51" applyNumberFormat="1" applyFont="1" applyBorder="1" applyAlignment="1">
      <alignment horizontal="center" vertical="top"/>
    </xf>
    <xf numFmtId="173" fontId="2" fillId="5" borderId="11" xfId="51" applyNumberFormat="1" applyFont="1" applyBorder="1" applyAlignment="1"/>
    <xf numFmtId="173" fontId="5" fillId="5" borderId="11" xfId="51" applyNumberFormat="1" applyFont="1" applyBorder="1" applyAlignment="1">
      <alignment vertical="center" wrapText="1"/>
    </xf>
    <xf numFmtId="173" fontId="2" fillId="5" borderId="0" xfId="51" applyNumberFormat="1" applyFont="1" applyAlignment="1">
      <alignment vertical="top" wrapText="1"/>
    </xf>
    <xf numFmtId="173" fontId="3" fillId="5" borderId="0" xfId="51" applyNumberFormat="1" applyFont="1" applyAlignment="1">
      <alignment vertical="top"/>
    </xf>
    <xf numFmtId="173" fontId="0" fillId="0" borderId="0" xfId="0" applyAlignment="1">
      <alignment horizontal="center"/>
    </xf>
    <xf numFmtId="173" fontId="33" fillId="0" borderId="0" xfId="0" applyFont="1"/>
    <xf numFmtId="173" fontId="34" fillId="0" borderId="0" xfId="0" applyFont="1"/>
    <xf numFmtId="173" fontId="36" fillId="0" borderId="0" xfId="0" applyFont="1"/>
    <xf numFmtId="173" fontId="36" fillId="0" borderId="0" xfId="0" applyFont="1" applyAlignment="1">
      <alignment horizontal="right"/>
    </xf>
    <xf numFmtId="175" fontId="34" fillId="0" borderId="0" xfId="52" applyNumberFormat="1" applyFont="1" applyFill="1">
      <alignment horizontal="center"/>
    </xf>
    <xf numFmtId="170" fontId="34" fillId="0" borderId="0" xfId="49" applyNumberFormat="1" applyFont="1" applyFill="1" applyAlignment="1"/>
    <xf numFmtId="173" fontId="34" fillId="0" borderId="0" xfId="0" applyFont="1" applyAlignment="1">
      <alignment horizontal="center"/>
    </xf>
    <xf numFmtId="169" fontId="34" fillId="0" borderId="0" xfId="52" applyFont="1" applyFill="1">
      <alignment horizontal="center"/>
    </xf>
    <xf numFmtId="4" fontId="34" fillId="0" borderId="0" xfId="52" applyNumberFormat="1" applyFont="1" applyFill="1">
      <alignment horizontal="center"/>
    </xf>
    <xf numFmtId="173" fontId="34" fillId="5" borderId="0" xfId="0" applyFont="1" applyFill="1"/>
    <xf numFmtId="173" fontId="36" fillId="38" borderId="0" xfId="0" applyFont="1" applyFill="1" applyAlignment="1">
      <alignment horizontal="right"/>
    </xf>
    <xf numFmtId="173" fontId="35" fillId="38" borderId="0" xfId="0" applyFont="1" applyFill="1"/>
    <xf numFmtId="170" fontId="37" fillId="0" borderId="0" xfId="50" applyNumberFormat="1" applyFont="1">
      <alignment horizontal="left" vertical="center"/>
    </xf>
    <xf numFmtId="173" fontId="37" fillId="0" borderId="0" xfId="50" applyNumberFormat="1" applyFont="1" applyFill="1">
      <alignment horizontal="left" vertical="center"/>
    </xf>
    <xf numFmtId="170" fontId="38" fillId="0" borderId="0" xfId="50" applyNumberFormat="1" applyFont="1">
      <alignment horizontal="left" vertical="center"/>
    </xf>
    <xf numFmtId="173" fontId="39" fillId="0" borderId="0" xfId="0" applyFont="1"/>
    <xf numFmtId="164" fontId="36" fillId="38" borderId="0" xfId="0" applyNumberFormat="1" applyFont="1" applyFill="1"/>
    <xf numFmtId="173" fontId="34" fillId="0" borderId="0" xfId="0" quotePrefix="1" applyFont="1"/>
    <xf numFmtId="173" fontId="39" fillId="0" borderId="0" xfId="0" applyFont="1" applyAlignment="1">
      <alignment horizontal="center"/>
    </xf>
    <xf numFmtId="173" fontId="40" fillId="0" borderId="0" xfId="0" applyFont="1"/>
    <xf numFmtId="173" fontId="40" fillId="0" borderId="0" xfId="0" applyFont="1" applyAlignment="1">
      <alignment horizontal="center"/>
    </xf>
    <xf numFmtId="173" fontId="39" fillId="0" borderId="0" xfId="0" applyFont="1" applyAlignment="1">
      <alignment horizontal="left"/>
    </xf>
    <xf numFmtId="173" fontId="0" fillId="0" borderId="12" xfId="0" applyBorder="1"/>
    <xf numFmtId="173" fontId="0" fillId="0" borderId="13" xfId="0" applyBorder="1" applyAlignment="1">
      <alignment horizontal="center"/>
    </xf>
    <xf numFmtId="173" fontId="0" fillId="0" borderId="19" xfId="0" applyBorder="1" applyAlignment="1">
      <alignment horizontal="center"/>
    </xf>
    <xf numFmtId="173" fontId="0" fillId="0" borderId="14" xfId="0" applyBorder="1" applyAlignment="1">
      <alignment horizontal="center"/>
    </xf>
    <xf numFmtId="173" fontId="0" fillId="0" borderId="20" xfId="0" applyBorder="1" applyAlignment="1">
      <alignment horizontal="center"/>
    </xf>
    <xf numFmtId="173" fontId="0" fillId="0" borderId="15" xfId="0" applyBorder="1"/>
    <xf numFmtId="173" fontId="0" fillId="0" borderId="16" xfId="0" applyBorder="1"/>
    <xf numFmtId="172" fontId="0" fillId="0" borderId="16" xfId="56" applyFont="1" applyFill="1" applyBorder="1"/>
    <xf numFmtId="172" fontId="0" fillId="0" borderId="18" xfId="56" applyFont="1" applyFill="1" applyBorder="1"/>
    <xf numFmtId="172" fontId="0" fillId="0" borderId="0" xfId="56" applyFont="1" applyFill="1"/>
    <xf numFmtId="173" fontId="30" fillId="0" borderId="0" xfId="57" applyNumberFormat="1" applyFill="1"/>
    <xf numFmtId="172" fontId="30" fillId="0" borderId="0" xfId="56" quotePrefix="1" applyFont="1" applyFill="1"/>
    <xf numFmtId="172" fontId="30" fillId="0" borderId="0" xfId="56" applyFont="1" applyFill="1"/>
    <xf numFmtId="177" fontId="30" fillId="0" borderId="0" xfId="57" applyNumberFormat="1" applyFill="1"/>
    <xf numFmtId="173" fontId="40" fillId="5" borderId="0" xfId="51" applyNumberFormat="1" applyFont="1" applyAlignment="1"/>
    <xf numFmtId="173" fontId="30" fillId="37" borderId="10" xfId="59" applyNumberFormat="1">
      <protection locked="0"/>
    </xf>
    <xf numFmtId="172" fontId="30" fillId="37" borderId="10" xfId="56" applyFont="1" applyFill="1" applyBorder="1" applyProtection="1">
      <protection locked="0"/>
    </xf>
    <xf numFmtId="172" fontId="30" fillId="37" borderId="10" xfId="59" applyNumberFormat="1">
      <protection locked="0"/>
    </xf>
    <xf numFmtId="173" fontId="0" fillId="0" borderId="24" xfId="0" applyBorder="1"/>
    <xf numFmtId="173" fontId="0" fillId="0" borderId="21" xfId="0" applyBorder="1"/>
    <xf numFmtId="173" fontId="0" fillId="0" borderId="25" xfId="0" applyBorder="1" applyAlignment="1">
      <alignment horizontal="center"/>
    </xf>
    <xf numFmtId="173" fontId="0" fillId="0" borderId="26" xfId="0" applyBorder="1" applyAlignment="1">
      <alignment horizontal="center"/>
    </xf>
    <xf numFmtId="173" fontId="0" fillId="0" borderId="23" xfId="0" applyBorder="1" applyAlignment="1">
      <alignment horizontal="center"/>
    </xf>
    <xf numFmtId="173" fontId="0" fillId="0" borderId="24" xfId="0" applyBorder="1" applyAlignment="1">
      <alignment horizontal="center"/>
    </xf>
    <xf numFmtId="173" fontId="0" fillId="5" borderId="13" xfId="51" applyNumberFormat="1" applyFont="1" applyBorder="1" applyAlignment="1"/>
    <xf numFmtId="173" fontId="40" fillId="5" borderId="19" xfId="51" applyNumberFormat="1" applyFont="1" applyBorder="1" applyAlignment="1">
      <alignment horizontal="center"/>
    </xf>
    <xf numFmtId="173" fontId="40" fillId="5" borderId="14" xfId="51" applyNumberFormat="1" applyFont="1" applyBorder="1" applyAlignment="1">
      <alignment horizontal="center"/>
    </xf>
    <xf numFmtId="173" fontId="40" fillId="0" borderId="17" xfId="0" applyFont="1" applyBorder="1"/>
    <xf numFmtId="173" fontId="40" fillId="5" borderId="12" xfId="51" applyNumberFormat="1" applyFont="1" applyBorder="1" applyAlignment="1"/>
    <xf numFmtId="172" fontId="40" fillId="5" borderId="18" xfId="56" applyFont="1" applyFill="1" applyBorder="1" applyAlignment="1"/>
    <xf numFmtId="173" fontId="40" fillId="0" borderId="22" xfId="0" applyFont="1" applyBorder="1"/>
    <xf numFmtId="173" fontId="40" fillId="0" borderId="18" xfId="0" applyFont="1" applyBorder="1"/>
    <xf numFmtId="173" fontId="40" fillId="0" borderId="12" xfId="0" applyFont="1" applyBorder="1"/>
    <xf numFmtId="172" fontId="40" fillId="0" borderId="18" xfId="56" applyFont="1" applyFill="1" applyBorder="1"/>
    <xf numFmtId="176" fontId="0" fillId="0" borderId="0" xfId="0" applyNumberFormat="1"/>
    <xf numFmtId="176" fontId="0" fillId="0" borderId="16" xfId="0" applyNumberFormat="1" applyBorder="1"/>
    <xf numFmtId="172" fontId="34" fillId="0" borderId="0" xfId="56" applyFont="1" applyFill="1"/>
    <xf numFmtId="178" fontId="0" fillId="0" borderId="0" xfId="56" applyNumberFormat="1" applyFont="1" applyFill="1"/>
    <xf numFmtId="173" fontId="0" fillId="39" borderId="0" xfId="0" applyFill="1"/>
    <xf numFmtId="173" fontId="0" fillId="39" borderId="0" xfId="51" applyNumberFormat="1" applyFont="1" applyFill="1" applyAlignment="1"/>
    <xf numFmtId="173" fontId="0" fillId="0" borderId="0" xfId="51" applyNumberFormat="1" applyFont="1" applyFill="1" applyAlignment="1"/>
    <xf numFmtId="172" fontId="0" fillId="0" borderId="0" xfId="56" applyFont="1" applyFill="1" applyAlignment="1"/>
    <xf numFmtId="172" fontId="0" fillId="0" borderId="0" xfId="51" applyNumberFormat="1" applyFont="1" applyFill="1" applyAlignment="1"/>
    <xf numFmtId="170" fontId="31" fillId="2" borderId="0" xfId="48" applyNumberFormat="1" applyAlignment="1">
      <alignment horizontal="center"/>
    </xf>
    <xf numFmtId="173" fontId="0" fillId="0" borderId="0" xfId="0"/>
    <xf numFmtId="170" fontId="2" fillId="5" borderId="0" xfId="51" applyNumberFormat="1" applyFont="1" applyAlignment="1">
      <alignment horizontal="left" vertical="top"/>
    </xf>
    <xf numFmtId="170" fontId="31" fillId="3" borderId="0" xfId="49" applyNumberFormat="1" applyFont="1" applyAlignment="1">
      <alignment horizontal="center" vertical="center"/>
    </xf>
    <xf numFmtId="170" fontId="0" fillId="5" borderId="0" xfId="0" applyNumberFormat="1" applyFill="1" applyAlignment="1">
      <alignment horizontal="center" vertical="center" wrapText="1"/>
    </xf>
    <xf numFmtId="170" fontId="32" fillId="5" borderId="0" xfId="58" applyNumberFormat="1" applyFill="1" applyBorder="1" applyAlignment="1">
      <alignment horizontal="center" vertical="center" wrapText="1"/>
    </xf>
    <xf numFmtId="173" fontId="0" fillId="5" borderId="0" xfId="51" applyNumberFormat="1" applyFont="1" applyAlignment="1">
      <alignment horizontal="left"/>
    </xf>
    <xf numFmtId="173" fontId="4" fillId="5" borderId="0" xfId="51" applyNumberFormat="1" applyFont="1" applyAlignment="1">
      <alignment horizontal="left" vertical="center"/>
    </xf>
    <xf numFmtId="173" fontId="0" fillId="5" borderId="0" xfId="51" applyNumberFormat="1" applyFont="1" applyAlignment="1"/>
    <xf numFmtId="169" fontId="0" fillId="5" borderId="0" xfId="51" applyNumberFormat="1" applyFont="1" applyAlignment="1">
      <alignment horizontal="left"/>
    </xf>
    <xf numFmtId="173" fontId="0" fillId="0" borderId="13" xfId="0" applyBorder="1" applyAlignment="1">
      <alignment horizontal="center"/>
    </xf>
    <xf numFmtId="173" fontId="0" fillId="0" borderId="14" xfId="0" applyBorder="1" applyAlignment="1">
      <alignment horizontal="center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1C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1000000}"/>
    <cellStyle name="Date Heading" xfId="52" xr:uid="{00000000-0005-0000-0000-000022000000}"/>
    <cellStyle name="Explanatory Text" xfId="22" builtinId="53" hidden="1"/>
    <cellStyle name="Good" xfId="12" builtinId="26" hidden="1"/>
    <cellStyle name="Hard Coded Number" xfId="57" xr:uid="{00000000-0005-0000-0000-000025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2F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6000000}"/>
    <cellStyle name="Secondary Title" xfId="49" xr:uid="{00000000-0005-0000-0000-000037000000}"/>
    <cellStyle name="Tertiary Title" xfId="50" xr:uid="{00000000-0005-0000-0000-000038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E91AF0"/>
      <color rgb="FF085393"/>
      <color rgb="FF0000FF"/>
      <color rgb="FF163260"/>
      <color rgb="FFDBEEFD"/>
      <color rgb="FFF0F8FE"/>
      <color rgb="FFBBDEFB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"/>
  <sheetViews>
    <sheetView showGridLines="0" zoomScaleNormal="100" workbookViewId="0">
      <selection sqref="A1:N1"/>
    </sheetView>
  </sheetViews>
  <sheetFormatPr defaultColWidth="9.109375" defaultRowHeight="14.4" x14ac:dyDescent="0.3"/>
  <cols>
    <col min="1" max="1" width="9.88671875" customWidth="1"/>
    <col min="2" max="13" width="9.33203125" customWidth="1"/>
    <col min="14" max="14" width="9.88671875" customWidth="1"/>
    <col min="15" max="26" width="9.109375" customWidth="1"/>
  </cols>
  <sheetData>
    <row r="1" spans="1:32" s="18" customFormat="1" ht="189.75" customHeight="1" x14ac:dyDescent="0.55000000000000004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</row>
    <row r="2" spans="1:32" s="13" customFormat="1" ht="75" customHeight="1" x14ac:dyDescent="0.3">
      <c r="A2" s="107" t="s">
        <v>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/>
      <c r="P2"/>
      <c r="Q2"/>
      <c r="R2"/>
      <c r="S2"/>
      <c r="T2"/>
      <c r="U2"/>
    </row>
    <row r="3" spans="1:32" s="14" customFormat="1" ht="7.5" customHeight="1" x14ac:dyDescent="0.3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32" s="14" customFormat="1" ht="15" customHeight="1" x14ac:dyDescent="0.3">
      <c r="A4" s="20"/>
      <c r="B4" s="21"/>
      <c r="C4" s="106"/>
      <c r="D4" s="106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32" s="14" customFormat="1" ht="15" customHeight="1" x14ac:dyDescent="0.3">
      <c r="A5" s="108" t="s">
        <v>1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/>
      <c r="P5"/>
      <c r="Q5"/>
      <c r="R5"/>
      <c r="S5"/>
      <c r="T5"/>
      <c r="U5"/>
    </row>
    <row r="6" spans="1:32" s="14" customFormat="1" ht="15" customHeight="1" x14ac:dyDescent="0.3">
      <c r="A6" s="108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/>
      <c r="P6"/>
      <c r="Q6"/>
      <c r="R6"/>
      <c r="S6"/>
      <c r="T6"/>
      <c r="U6"/>
    </row>
    <row r="7" spans="1:32" s="14" customFormat="1" ht="15" customHeight="1" x14ac:dyDescent="0.3">
      <c r="A7" s="108" t="str">
        <f ca="1">"© "&amp;YEAR(TODAY())&amp;" Financial Edge Training"</f>
        <v>© 2024 Financial Edge Training</v>
      </c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/>
      <c r="P7"/>
      <c r="Q7"/>
      <c r="R7"/>
      <c r="S7"/>
      <c r="T7"/>
      <c r="U7"/>
    </row>
    <row r="8" spans="1:32" s="14" customFormat="1" ht="15" customHeight="1" x14ac:dyDescent="0.3">
      <c r="A8" s="109" t="s">
        <v>2</v>
      </c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/>
      <c r="P8"/>
      <c r="Q8"/>
      <c r="R8"/>
      <c r="S8"/>
      <c r="T8"/>
      <c r="U8"/>
    </row>
    <row r="9" spans="1:32" s="14" customFormat="1" ht="15" customHeight="1" thickBot="1" x14ac:dyDescent="0.35">
      <c r="A9" s="32"/>
      <c r="B9" s="33"/>
      <c r="C9" s="32"/>
      <c r="D9" s="32"/>
      <c r="E9" s="34"/>
      <c r="F9" s="35"/>
      <c r="G9" s="35"/>
      <c r="H9" s="35"/>
      <c r="I9" s="35"/>
      <c r="J9" s="35"/>
      <c r="K9" s="35"/>
      <c r="L9" s="34"/>
      <c r="M9" s="34"/>
      <c r="N9" s="34"/>
      <c r="O9"/>
      <c r="P9"/>
      <c r="Q9"/>
      <c r="R9"/>
      <c r="S9"/>
      <c r="T9"/>
      <c r="U9"/>
    </row>
    <row r="10" spans="1:32" s="14" customFormat="1" ht="15" customHeight="1" x14ac:dyDescent="0.3">
      <c r="A10"/>
      <c r="B10"/>
      <c r="C10"/>
      <c r="D10"/>
      <c r="E10"/>
      <c r="F10"/>
      <c r="G10" s="105"/>
      <c r="H10" s="105"/>
      <c r="I10" s="105"/>
      <c r="J10" s="105"/>
      <c r="K10"/>
      <c r="L10"/>
      <c r="M10"/>
      <c r="N10"/>
      <c r="O10"/>
      <c r="P10"/>
      <c r="Q10"/>
      <c r="R10"/>
      <c r="S10"/>
      <c r="T10"/>
      <c r="U10"/>
    </row>
    <row r="11" spans="1:32" s="14" customFormat="1" ht="15" customHeight="1" x14ac:dyDescent="0.3">
      <c r="A11"/>
      <c r="C11"/>
      <c r="D11"/>
      <c r="E11"/>
      <c r="F11"/>
      <c r="G11" s="105"/>
      <c r="H11" s="105"/>
      <c r="I11" s="105"/>
      <c r="J11" s="105"/>
      <c r="K11"/>
      <c r="L11"/>
      <c r="M11"/>
      <c r="N11"/>
      <c r="O11"/>
      <c r="P11"/>
      <c r="Q11"/>
      <c r="R11"/>
      <c r="S11"/>
      <c r="T11"/>
      <c r="U11"/>
    </row>
    <row r="12" spans="1:32" s="14" customFormat="1" ht="15" customHeight="1" x14ac:dyDescent="0.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32" s="14" customFormat="1" ht="15" customHeight="1" x14ac:dyDescent="0.3">
      <c r="A13"/>
      <c r="B13"/>
      <c r="C13"/>
      <c r="D13"/>
      <c r="E13"/>
      <c r="F13"/>
      <c r="G13" s="105"/>
      <c r="H13" s="105"/>
      <c r="I13" s="105"/>
      <c r="J13" s="105"/>
      <c r="K13"/>
      <c r="L13"/>
      <c r="M13"/>
      <c r="N13"/>
      <c r="O13"/>
      <c r="P13"/>
      <c r="Q13"/>
      <c r="R13"/>
      <c r="S13"/>
      <c r="T13"/>
      <c r="U13"/>
    </row>
    <row r="14" spans="1:32" s="14" customFormat="1" ht="15" customHeight="1" x14ac:dyDescent="0.3">
      <c r="B14"/>
      <c r="C14"/>
      <c r="D14"/>
      <c r="E14"/>
      <c r="F14"/>
      <c r="G14" s="105"/>
      <c r="H14" s="105"/>
      <c r="I14" s="105"/>
      <c r="J14" s="105"/>
      <c r="K14"/>
      <c r="L14"/>
      <c r="M14"/>
      <c r="N14"/>
      <c r="O14"/>
      <c r="P14"/>
      <c r="Q14"/>
      <c r="R14"/>
      <c r="S14"/>
      <c r="T14"/>
      <c r="U14"/>
    </row>
    <row r="15" spans="1:32" s="14" customFormat="1" ht="15" customHeight="1" x14ac:dyDescent="0.3">
      <c r="A15"/>
      <c r="B15"/>
      <c r="C15"/>
      <c r="D15"/>
      <c r="E15"/>
      <c r="F15"/>
      <c r="G15" s="105"/>
      <c r="H15" s="105"/>
      <c r="I15" s="105"/>
      <c r="J15" s="105"/>
      <c r="K15"/>
      <c r="L15"/>
      <c r="M15"/>
      <c r="N15"/>
      <c r="O15"/>
      <c r="P15"/>
      <c r="Q15"/>
      <c r="R15"/>
      <c r="S15"/>
      <c r="T15"/>
      <c r="U15"/>
    </row>
    <row r="16" spans="1:32" s="14" customFormat="1" ht="15" customHeight="1" x14ac:dyDescent="0.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 x14ac:dyDescent="0.3">
      <c r="A17"/>
      <c r="B17"/>
      <c r="C17"/>
      <c r="D17"/>
      <c r="E17"/>
      <c r="F17"/>
      <c r="G17" s="105"/>
      <c r="H17" s="105"/>
      <c r="I17" s="105"/>
      <c r="J17" s="105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 x14ac:dyDescent="0.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3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00000000-0004-0000-0000-000000000000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0"/>
  <sheetViews>
    <sheetView showGridLines="0" zoomScaleNormal="100" workbookViewId="0">
      <selection activeCell="A7" sqref="A7"/>
    </sheetView>
  </sheetViews>
  <sheetFormatPr defaultColWidth="9.109375" defaultRowHeight="14.4" x14ac:dyDescent="0.3"/>
  <cols>
    <col min="1" max="1" width="1.44140625" customWidth="1"/>
    <col min="2" max="2" width="2.88671875" customWidth="1"/>
    <col min="3" max="3" width="13.33203125" customWidth="1"/>
    <col min="4" max="4" width="2.88671875" customWidth="1"/>
    <col min="5" max="7" width="1.44140625" customWidth="1"/>
    <col min="8" max="8" width="2.88671875" customWidth="1"/>
    <col min="9" max="9" width="42.6640625" customWidth="1"/>
    <col min="10" max="11" width="1.44140625" customWidth="1"/>
    <col min="12" max="12" width="15.5546875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9.109375" customWidth="1"/>
  </cols>
  <sheetData>
    <row r="1" spans="1:24" ht="45" customHeight="1" x14ac:dyDescent="0.55000000000000004">
      <c r="A1" s="10" t="str">
        <f>Welcome!A2</f>
        <v>Venture Investing: Cap Table Case Study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 x14ac:dyDescent="0.4">
      <c r="A2" s="11" t="s">
        <v>3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">
      <c r="S3"/>
      <c r="T3"/>
      <c r="U3"/>
      <c r="V3"/>
      <c r="W3"/>
      <c r="X3"/>
    </row>
    <row r="4" spans="1:24" s="3" customFormat="1" ht="22.5" customHeight="1" x14ac:dyDescent="0.3">
      <c r="A4" s="1"/>
      <c r="B4" s="111" t="s">
        <v>4</v>
      </c>
      <c r="C4" s="111"/>
      <c r="D4" s="111"/>
      <c r="E4" s="111"/>
      <c r="F4" s="111"/>
      <c r="G4" s="111"/>
      <c r="H4" s="111"/>
      <c r="I4" s="111"/>
      <c r="K4" s="1"/>
      <c r="L4" s="111" t="s">
        <v>5</v>
      </c>
      <c r="M4" s="111"/>
      <c r="N4" s="111"/>
      <c r="O4" s="111"/>
      <c r="P4" s="111"/>
      <c r="Q4" s="23"/>
      <c r="R4" s="23"/>
      <c r="S4"/>
      <c r="T4"/>
      <c r="U4"/>
      <c r="V4"/>
      <c r="W4"/>
      <c r="X4"/>
    </row>
    <row r="5" spans="1:24" s="3" customFormat="1" ht="15" customHeight="1" x14ac:dyDescent="0.3">
      <c r="A5" s="2"/>
      <c r="B5" s="31" t="s">
        <v>6</v>
      </c>
      <c r="C5" s="28" t="s">
        <v>7</v>
      </c>
      <c r="D5" s="29"/>
      <c r="E5" s="29"/>
      <c r="F5" s="29"/>
      <c r="G5" s="29"/>
      <c r="H5" s="29"/>
      <c r="I5" s="29"/>
      <c r="K5" s="1"/>
      <c r="L5" s="37" t="s">
        <v>8</v>
      </c>
      <c r="M5" s="37"/>
      <c r="N5" s="112"/>
      <c r="O5" s="112"/>
      <c r="P5" s="112"/>
      <c r="Q5" s="112"/>
      <c r="R5" s="23"/>
      <c r="S5"/>
      <c r="T5"/>
      <c r="U5"/>
      <c r="V5"/>
      <c r="W5"/>
      <c r="X5"/>
    </row>
    <row r="6" spans="1:24" s="3" customFormat="1" ht="15" customHeight="1" x14ac:dyDescent="0.3">
      <c r="A6" s="36"/>
      <c r="B6" s="31" t="s">
        <v>6</v>
      </c>
      <c r="C6" s="28" t="s">
        <v>9</v>
      </c>
      <c r="D6" s="29"/>
      <c r="E6" s="29"/>
      <c r="F6" s="29"/>
      <c r="G6" s="29"/>
      <c r="H6" s="29"/>
      <c r="I6" s="29"/>
      <c r="K6" s="2"/>
      <c r="L6" s="37" t="s">
        <v>10</v>
      </c>
      <c r="M6" s="37"/>
      <c r="N6" s="113"/>
      <c r="O6" s="113"/>
      <c r="P6" s="113"/>
      <c r="Q6" s="113"/>
      <c r="R6" s="23"/>
      <c r="S6"/>
      <c r="T6"/>
      <c r="U6"/>
      <c r="V6"/>
      <c r="W6"/>
      <c r="X6"/>
    </row>
    <row r="7" spans="1:24" s="3" customFormat="1" ht="15" customHeight="1" x14ac:dyDescent="0.3">
      <c r="A7" s="29"/>
      <c r="B7" s="31" t="s">
        <v>6</v>
      </c>
      <c r="C7" s="28" t="s">
        <v>11</v>
      </c>
      <c r="D7" s="29"/>
      <c r="E7" s="29"/>
      <c r="F7" s="29"/>
      <c r="G7" s="29"/>
      <c r="H7" s="29"/>
      <c r="I7" s="29"/>
      <c r="K7" s="36"/>
      <c r="L7" s="37" t="s">
        <v>12</v>
      </c>
      <c r="M7" s="37"/>
      <c r="N7" s="112" t="s">
        <v>13</v>
      </c>
      <c r="O7" s="112"/>
      <c r="P7" s="112"/>
      <c r="Q7" s="112"/>
      <c r="R7" s="23"/>
      <c r="S7"/>
      <c r="T7"/>
      <c r="U7"/>
      <c r="V7"/>
      <c r="W7"/>
      <c r="X7"/>
    </row>
    <row r="8" spans="1:24" s="3" customFormat="1" ht="15" customHeight="1" x14ac:dyDescent="0.3">
      <c r="A8" s="29"/>
      <c r="B8" s="31"/>
      <c r="C8" s="28"/>
      <c r="D8" s="29"/>
      <c r="E8" s="29"/>
      <c r="F8" s="29"/>
      <c r="G8" s="29"/>
      <c r="H8" s="29"/>
      <c r="I8" s="29"/>
      <c r="K8" s="29"/>
      <c r="L8" s="37" t="s">
        <v>14</v>
      </c>
      <c r="M8" s="37"/>
      <c r="N8" s="112"/>
      <c r="O8" s="112"/>
      <c r="P8" s="112"/>
      <c r="Q8" s="112"/>
      <c r="R8" s="23"/>
      <c r="S8"/>
      <c r="T8"/>
      <c r="U8"/>
      <c r="V8"/>
      <c r="W8"/>
      <c r="X8"/>
    </row>
    <row r="9" spans="1:24" s="3" customFormat="1" ht="15" customHeight="1" x14ac:dyDescent="0.3">
      <c r="A9" s="24"/>
      <c r="B9" s="21"/>
      <c r="C9" s="24"/>
      <c r="D9" s="24"/>
      <c r="E9" s="24"/>
      <c r="F9" s="24"/>
      <c r="G9" s="24"/>
      <c r="H9" s="24"/>
      <c r="I9" s="24"/>
      <c r="K9" s="29"/>
      <c r="L9" s="37" t="s">
        <v>15</v>
      </c>
      <c r="M9" s="37"/>
      <c r="N9" s="112" t="s">
        <v>16</v>
      </c>
      <c r="O9" s="112"/>
      <c r="P9" s="112"/>
      <c r="Q9" s="112"/>
      <c r="R9" s="23"/>
      <c r="S9"/>
      <c r="T9"/>
      <c r="U9"/>
      <c r="V9"/>
      <c r="W9"/>
      <c r="X9"/>
    </row>
    <row r="10" spans="1:24" s="3" customFormat="1" ht="15" customHeight="1" x14ac:dyDescent="0.3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7" t="s">
        <v>17</v>
      </c>
      <c r="M10" s="37"/>
      <c r="N10" s="110"/>
      <c r="O10" s="110"/>
      <c r="P10" s="110"/>
      <c r="Q10" s="110"/>
      <c r="R10" s="25"/>
      <c r="S10"/>
      <c r="T10"/>
      <c r="U10"/>
      <c r="V10"/>
      <c r="W10"/>
      <c r="X10"/>
    </row>
    <row r="11" spans="1:24" s="3" customFormat="1" ht="15" customHeight="1" thickBot="1" x14ac:dyDescent="0.35">
      <c r="A11" s="32"/>
      <c r="B11" s="32"/>
      <c r="C11" s="32"/>
      <c r="D11" s="32"/>
      <c r="E11" s="32"/>
      <c r="F11" s="32"/>
      <c r="G11" s="32"/>
      <c r="H11" s="32"/>
      <c r="I11" s="32"/>
      <c r="K11" s="32"/>
      <c r="L11" s="32"/>
      <c r="M11" s="32"/>
      <c r="N11" s="32"/>
      <c r="O11" s="32"/>
      <c r="P11" s="32"/>
      <c r="Q11" s="32"/>
      <c r="R11" s="32"/>
      <c r="S11"/>
      <c r="T11"/>
      <c r="U11"/>
      <c r="V11"/>
      <c r="W11"/>
      <c r="X11"/>
    </row>
    <row r="12" spans="1:24" s="3" customFormat="1" ht="7.5" customHeight="1" x14ac:dyDescent="0.3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 x14ac:dyDescent="0.3">
      <c r="A13" s="28"/>
      <c r="B13" s="111" t="s">
        <v>18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N13" s="1"/>
      <c r="O13" s="111" t="s">
        <v>19</v>
      </c>
      <c r="P13" s="111"/>
      <c r="Q13" s="111"/>
      <c r="R13" s="30"/>
      <c r="S13"/>
      <c r="T13"/>
      <c r="U13"/>
      <c r="V13"/>
      <c r="W13"/>
      <c r="X13"/>
    </row>
    <row r="14" spans="1:24" s="3" customFormat="1" ht="15" customHeight="1" x14ac:dyDescent="0.3">
      <c r="A14" s="29"/>
      <c r="B14" s="110" t="s">
        <v>20</v>
      </c>
      <c r="C14" s="110"/>
      <c r="D14" s="110" t="s">
        <v>21</v>
      </c>
      <c r="E14" s="110"/>
      <c r="F14" s="110"/>
      <c r="G14" s="110"/>
      <c r="H14" s="110"/>
      <c r="I14" s="110"/>
      <c r="J14" s="110"/>
      <c r="K14" s="110"/>
      <c r="L14" s="110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 x14ac:dyDescent="0.3">
      <c r="A15" s="29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N15" s="36"/>
      <c r="O15" s="17"/>
      <c r="P15" s="26" t="s">
        <v>22</v>
      </c>
      <c r="Q15" s="13"/>
      <c r="R15" s="29"/>
      <c r="S15"/>
      <c r="T15"/>
      <c r="U15"/>
      <c r="V15"/>
      <c r="W15"/>
      <c r="X15"/>
    </row>
    <row r="16" spans="1:24" s="3" customFormat="1" ht="15" customHeight="1" x14ac:dyDescent="0.3">
      <c r="A16" s="29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N16" s="29"/>
      <c r="O16" s="17"/>
      <c r="P16" s="19" t="s">
        <v>23</v>
      </c>
      <c r="Q16" s="13"/>
      <c r="R16" s="29"/>
      <c r="S16"/>
      <c r="T16"/>
      <c r="U16"/>
      <c r="V16"/>
      <c r="W16"/>
      <c r="X16"/>
    </row>
    <row r="17" spans="1:24" s="3" customFormat="1" ht="15" customHeight="1" x14ac:dyDescent="0.3">
      <c r="A17" s="29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N17" s="29"/>
      <c r="O17" s="17"/>
      <c r="P17" t="s">
        <v>24</v>
      </c>
      <c r="Q17" s="13"/>
      <c r="R17" s="29"/>
      <c r="S17"/>
      <c r="T17"/>
      <c r="U17"/>
      <c r="V17"/>
      <c r="W17"/>
      <c r="X17"/>
    </row>
    <row r="18" spans="1:24" s="3" customFormat="1" ht="15" customHeight="1" x14ac:dyDescent="0.3">
      <c r="A18" s="22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5" thickBot="1" x14ac:dyDescent="0.35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N19" s="32"/>
      <c r="O19" s="32"/>
      <c r="P19" s="32"/>
      <c r="Q19" s="32"/>
      <c r="R19" s="32"/>
    </row>
    <row r="20" spans="1:24" x14ac:dyDescent="0.3">
      <c r="Q20" s="14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3A166-9417-4158-8588-84DA84C455B4}">
  <dimension ref="A1:M225"/>
  <sheetViews>
    <sheetView topLeftCell="A61" zoomScale="175" zoomScaleNormal="175" workbookViewId="0">
      <pane xSplit="2" topLeftCell="C1" activePane="topRight" state="frozen"/>
      <selection pane="topRight" activeCell="E82" sqref="E82"/>
    </sheetView>
  </sheetViews>
  <sheetFormatPr defaultColWidth="9.109375" defaultRowHeight="15" customHeight="1" x14ac:dyDescent="0.3"/>
  <cols>
    <col min="1" max="1" width="1.5546875" style="12" customWidth="1"/>
    <col min="2" max="2" width="45.44140625" bestFit="1" customWidth="1"/>
    <col min="3" max="3" width="21.6640625" bestFit="1" customWidth="1"/>
    <col min="4" max="9" width="13.6640625" customWidth="1"/>
    <col min="10" max="10" width="11.5546875" customWidth="1"/>
    <col min="11" max="11" width="17.109375" customWidth="1"/>
    <col min="12" max="12" width="9.109375" customWidth="1"/>
  </cols>
  <sheetData>
    <row r="1" spans="1:13" ht="45" customHeight="1" x14ac:dyDescent="0.55000000000000004">
      <c r="A1" s="4" t="str">
        <f>Welcome!A2</f>
        <v>Venture Investing: Cap Table Case Study</v>
      </c>
      <c r="B1" s="7"/>
      <c r="C1" s="9"/>
      <c r="D1" s="9"/>
      <c r="E1" s="9"/>
      <c r="F1" s="9"/>
      <c r="G1" s="9"/>
      <c r="H1" s="9"/>
      <c r="I1" s="9"/>
      <c r="J1" s="9"/>
    </row>
    <row r="2" spans="1:13" ht="30" customHeight="1" x14ac:dyDescent="0.4">
      <c r="A2" s="11" t="s">
        <v>121</v>
      </c>
      <c r="B2" s="6"/>
      <c r="C2" s="8"/>
      <c r="D2" s="8"/>
      <c r="E2" s="8"/>
      <c r="F2" s="8"/>
      <c r="G2" s="8"/>
      <c r="H2" s="8"/>
      <c r="I2" s="8"/>
      <c r="J2" s="8"/>
    </row>
    <row r="3" spans="1:13" s="40" customFormat="1" ht="15" customHeight="1" x14ac:dyDescent="0.25">
      <c r="A3" s="44"/>
      <c r="C3" s="47"/>
      <c r="D3" s="47"/>
      <c r="E3" s="43"/>
      <c r="F3" s="43"/>
      <c r="G3" s="43"/>
      <c r="H3" s="43"/>
      <c r="I3" s="43"/>
      <c r="J3" s="46"/>
    </row>
    <row r="4" spans="1:13" s="40" customFormat="1" ht="15" customHeight="1" x14ac:dyDescent="0.3">
      <c r="A4" s="75" t="s">
        <v>25</v>
      </c>
      <c r="B4" s="48"/>
      <c r="C4" s="49"/>
      <c r="D4" s="50"/>
      <c r="E4" s="48"/>
      <c r="F4" s="48"/>
      <c r="G4" s="48"/>
      <c r="H4" s="48"/>
      <c r="I4" s="48"/>
      <c r="J4" s="48"/>
    </row>
    <row r="5" spans="1:13" s="40" customFormat="1" ht="15" customHeight="1" x14ac:dyDescent="0.25">
      <c r="A5" s="41"/>
      <c r="M5" s="97"/>
    </row>
    <row r="6" spans="1:13" s="40" customFormat="1" ht="15" customHeight="1" x14ac:dyDescent="0.3">
      <c r="A6" s="51"/>
      <c r="B6" t="s">
        <v>35</v>
      </c>
      <c r="C6" s="72">
        <v>0.5</v>
      </c>
    </row>
    <row r="7" spans="1:13" s="40" customFormat="1" ht="15" customHeight="1" x14ac:dyDescent="0.3">
      <c r="A7" s="51"/>
      <c r="B7" t="s">
        <v>36</v>
      </c>
      <c r="C7" s="73">
        <v>0.5</v>
      </c>
    </row>
    <row r="8" spans="1:13" s="40" customFormat="1" ht="15" customHeight="1" x14ac:dyDescent="0.3">
      <c r="A8" s="52"/>
      <c r="B8"/>
      <c r="C8" s="71"/>
    </row>
    <row r="9" spans="1:13" s="40" customFormat="1" ht="15" customHeight="1" x14ac:dyDescent="0.3">
      <c r="A9" s="51"/>
      <c r="B9" t="s">
        <v>37</v>
      </c>
      <c r="C9" s="71">
        <v>2000000</v>
      </c>
    </row>
    <row r="10" spans="1:13" s="40" customFormat="1" ht="15" customHeight="1" x14ac:dyDescent="0.3">
      <c r="A10" s="51"/>
      <c r="B10" t="s">
        <v>38</v>
      </c>
      <c r="C10" s="74">
        <v>1E-3</v>
      </c>
    </row>
    <row r="11" spans="1:13" s="40" customFormat="1" ht="15" customHeight="1" x14ac:dyDescent="0.25">
      <c r="A11" s="51"/>
    </row>
    <row r="12" spans="1:13" s="40" customFormat="1" ht="15" customHeight="1" x14ac:dyDescent="0.3">
      <c r="A12"/>
      <c r="B12" t="s">
        <v>39</v>
      </c>
      <c r="C12"/>
      <c r="D12"/>
      <c r="E12"/>
      <c r="F12"/>
      <c r="G12"/>
      <c r="H12"/>
      <c r="I12"/>
      <c r="J12"/>
    </row>
    <row r="13" spans="1:13" s="40" customFormat="1" ht="15" customHeight="1" x14ac:dyDescent="0.3">
      <c r="A13"/>
      <c r="B13" s="58" t="s">
        <v>40</v>
      </c>
      <c r="C13" s="58" t="s">
        <v>41</v>
      </c>
      <c r="D13" s="59" t="s">
        <v>42</v>
      </c>
      <c r="E13" s="59" t="s">
        <v>43</v>
      </c>
      <c r="F13"/>
      <c r="G13"/>
      <c r="H13"/>
      <c r="I13"/>
      <c r="J13"/>
    </row>
    <row r="14" spans="1:13" s="40" customFormat="1" ht="15" customHeight="1" x14ac:dyDescent="0.3">
      <c r="A14"/>
      <c r="B14" t="s">
        <v>44</v>
      </c>
      <c r="C14" t="s">
        <v>45</v>
      </c>
      <c r="D14">
        <f>C6*$C$9</f>
        <v>1000000</v>
      </c>
      <c r="E14" s="70">
        <f>D14/$D$16</f>
        <v>0.5</v>
      </c>
      <c r="F14" t="str">
        <f ca="1">IF(ISBLANK(E14),"",_xlfn.FORMULATEXT(E14))</f>
        <v>=D14/$D$16</v>
      </c>
      <c r="G14"/>
      <c r="H14"/>
      <c r="I14"/>
      <c r="J14"/>
    </row>
    <row r="15" spans="1:13" s="40" customFormat="1" ht="15" customHeight="1" x14ac:dyDescent="0.3">
      <c r="A15"/>
      <c r="B15" t="s">
        <v>46</v>
      </c>
      <c r="C15" t="s">
        <v>45</v>
      </c>
      <c r="D15">
        <f>C7*$C$9</f>
        <v>1000000</v>
      </c>
      <c r="E15" s="70">
        <f>D15/$D$16</f>
        <v>0.5</v>
      </c>
      <c r="F15" t="str">
        <f t="shared" ref="F15:F16" ca="1" si="0">IF(ISBLANK(E15),"",_xlfn.FORMULATEXT(E15))</f>
        <v>=D15/$D$16</v>
      </c>
      <c r="G15"/>
      <c r="H15"/>
      <c r="I15"/>
      <c r="J15"/>
    </row>
    <row r="16" spans="1:13" s="40" customFormat="1" ht="15" customHeight="1" x14ac:dyDescent="0.3">
      <c r="A16"/>
      <c r="B16" t="s">
        <v>34</v>
      </c>
      <c r="D16">
        <f>SUM(D14:D15)</f>
        <v>2000000</v>
      </c>
      <c r="E16" s="70">
        <f>D16/$D$16</f>
        <v>1</v>
      </c>
      <c r="F16" t="str">
        <f t="shared" ca="1" si="0"/>
        <v>=D16/$D$16</v>
      </c>
      <c r="G16"/>
      <c r="H16"/>
      <c r="I16"/>
      <c r="J16"/>
    </row>
    <row r="17" spans="1:10" s="40" customFormat="1" ht="15" customHeight="1" x14ac:dyDescent="0.3">
      <c r="A17"/>
      <c r="B17"/>
      <c r="C17"/>
      <c r="D17"/>
      <c r="E17"/>
      <c r="F17"/>
      <c r="G17"/>
      <c r="H17"/>
      <c r="I17"/>
      <c r="J17"/>
    </row>
    <row r="18" spans="1:10" s="40" customFormat="1" ht="15" customHeight="1" x14ac:dyDescent="0.3">
      <c r="A18" s="75" t="s">
        <v>94</v>
      </c>
      <c r="B18" s="28"/>
      <c r="C18" s="28"/>
      <c r="D18" s="28"/>
      <c r="E18" s="28"/>
      <c r="F18" s="28"/>
      <c r="G18" s="28"/>
      <c r="H18" s="28"/>
      <c r="I18" s="28"/>
      <c r="J18" s="28"/>
    </row>
    <row r="19" spans="1:10" s="40" customFormat="1" ht="15" customHeight="1" x14ac:dyDescent="0.3">
      <c r="A19"/>
      <c r="B19"/>
      <c r="C19"/>
      <c r="D19"/>
      <c r="E19"/>
      <c r="F19"/>
      <c r="G19"/>
      <c r="H19"/>
      <c r="I19"/>
      <c r="J19"/>
    </row>
    <row r="20" spans="1:10" s="40" customFormat="1" ht="15" customHeight="1" x14ac:dyDescent="0.3">
      <c r="A20"/>
      <c r="B20" t="s">
        <v>47</v>
      </c>
      <c r="C20" s="78">
        <v>7.4999999999999997E-2</v>
      </c>
      <c r="D20"/>
      <c r="E20"/>
      <c r="F20"/>
      <c r="G20"/>
      <c r="H20"/>
      <c r="I20"/>
      <c r="J20"/>
    </row>
    <row r="21" spans="1:10" s="40" customFormat="1" ht="15" customHeight="1" x14ac:dyDescent="0.3">
      <c r="A21"/>
      <c r="B21"/>
      <c r="C21"/>
      <c r="D21"/>
      <c r="E21"/>
      <c r="F21"/>
      <c r="G21"/>
      <c r="H21"/>
      <c r="I21"/>
      <c r="J21"/>
    </row>
    <row r="22" spans="1:10" s="40" customFormat="1" ht="15" customHeight="1" x14ac:dyDescent="0.3">
      <c r="A22"/>
      <c r="B22" t="s">
        <v>39</v>
      </c>
      <c r="C22"/>
      <c r="D22"/>
      <c r="E22"/>
      <c r="F22"/>
      <c r="G22"/>
      <c r="H22"/>
      <c r="I22"/>
      <c r="J22"/>
    </row>
    <row r="23" spans="1:10" s="40" customFormat="1" ht="15" customHeight="1" x14ac:dyDescent="0.3">
      <c r="A23"/>
      <c r="B23" s="58" t="s">
        <v>40</v>
      </c>
      <c r="C23" s="58" t="s">
        <v>41</v>
      </c>
      <c r="D23" s="59" t="s">
        <v>42</v>
      </c>
      <c r="E23" s="59" t="s">
        <v>43</v>
      </c>
      <c r="F23"/>
      <c r="G23"/>
      <c r="H23"/>
      <c r="I23"/>
      <c r="J23"/>
    </row>
    <row r="24" spans="1:10" s="40" customFormat="1" ht="15" customHeight="1" x14ac:dyDescent="0.3">
      <c r="A24"/>
      <c r="B24" t="s">
        <v>44</v>
      </c>
      <c r="C24" t="s">
        <v>45</v>
      </c>
      <c r="D24">
        <f>D14-$D$26/2</f>
        <v>925000</v>
      </c>
      <c r="E24" s="70">
        <f>D24/$D$27</f>
        <v>0.46250000000000002</v>
      </c>
      <c r="F24" t="str">
        <f ca="1">IF(ISBLANK(E24),"",_xlfn.FORMULATEXT(E24))</f>
        <v>=D24/$D$27</v>
      </c>
      <c r="G24" s="70"/>
      <c r="H24"/>
      <c r="I24"/>
      <c r="J24"/>
    </row>
    <row r="25" spans="1:10" s="40" customFormat="1" ht="15" customHeight="1" x14ac:dyDescent="0.3">
      <c r="A25"/>
      <c r="B25" t="s">
        <v>46</v>
      </c>
      <c r="C25" t="s">
        <v>45</v>
      </c>
      <c r="D25">
        <f>D15-$D$26/2</f>
        <v>925000</v>
      </c>
      <c r="E25" s="70">
        <f t="shared" ref="E25:E27" si="1">D25/$D$27</f>
        <v>0.46250000000000002</v>
      </c>
      <c r="F25" t="str">
        <f t="shared" ref="F25:F27" ca="1" si="2">IF(ISBLANK(E25),"",_xlfn.FORMULATEXT(E25))</f>
        <v>=D25/$D$27</v>
      </c>
      <c r="G25"/>
      <c r="H25"/>
      <c r="I25"/>
      <c r="J25"/>
    </row>
    <row r="26" spans="1:10" s="40" customFormat="1" ht="15" customHeight="1" x14ac:dyDescent="0.3">
      <c r="A26"/>
      <c r="B26" t="s">
        <v>48</v>
      </c>
      <c r="C26" t="s">
        <v>49</v>
      </c>
      <c r="D26">
        <f>C20*C9</f>
        <v>150000</v>
      </c>
      <c r="E26" s="70">
        <f t="shared" si="1"/>
        <v>7.4999999999999997E-2</v>
      </c>
      <c r="F26" t="str">
        <f t="shared" ca="1" si="2"/>
        <v>=D26/$D$27</v>
      </c>
      <c r="G26"/>
      <c r="H26"/>
      <c r="I26"/>
      <c r="J26"/>
    </row>
    <row r="27" spans="1:10" s="40" customFormat="1" ht="15" customHeight="1" x14ac:dyDescent="0.3">
      <c r="A27"/>
      <c r="B27" t="s">
        <v>34</v>
      </c>
      <c r="D27">
        <f>SUM(D24:D26)</f>
        <v>2000000</v>
      </c>
      <c r="E27" s="70">
        <f t="shared" si="1"/>
        <v>1</v>
      </c>
      <c r="F27" t="str">
        <f t="shared" ca="1" si="2"/>
        <v>=D27/$D$27</v>
      </c>
      <c r="G27"/>
      <c r="H27"/>
      <c r="I27"/>
      <c r="J27"/>
    </row>
    <row r="28" spans="1:10" s="40" customFormat="1" ht="15" customHeight="1" x14ac:dyDescent="0.3">
      <c r="A28"/>
      <c r="B28"/>
      <c r="C28"/>
      <c r="D28"/>
      <c r="E28"/>
      <c r="F28"/>
      <c r="G28"/>
      <c r="H28"/>
      <c r="I28"/>
      <c r="J28"/>
    </row>
    <row r="29" spans="1:10" s="40" customFormat="1" ht="15" customHeight="1" x14ac:dyDescent="0.3">
      <c r="A29" s="75" t="s">
        <v>95</v>
      </c>
      <c r="B29" s="28"/>
      <c r="C29" s="28"/>
      <c r="D29" s="28"/>
      <c r="E29" s="28"/>
      <c r="F29" s="28"/>
      <c r="G29" s="28"/>
      <c r="H29" s="28"/>
      <c r="I29" s="28"/>
      <c r="J29" s="28"/>
    </row>
    <row r="30" spans="1:10" ht="15" customHeight="1" x14ac:dyDescent="0.3">
      <c r="A30"/>
    </row>
    <row r="31" spans="1:10" ht="15" customHeight="1" x14ac:dyDescent="0.3">
      <c r="A31"/>
      <c r="B31" t="s">
        <v>106</v>
      </c>
      <c r="C31" s="77">
        <v>0.1</v>
      </c>
    </row>
    <row r="32" spans="1:10" ht="15" customHeight="1" x14ac:dyDescent="0.3">
      <c r="A32"/>
      <c r="B32" t="s">
        <v>107</v>
      </c>
      <c r="C32" s="76">
        <v>1000000</v>
      </c>
    </row>
    <row r="33" spans="1:10" ht="15" customHeight="1" x14ac:dyDescent="0.3">
      <c r="A33"/>
      <c r="B33" t="s">
        <v>116</v>
      </c>
      <c r="C33">
        <f>C32/C31</f>
        <v>10000000</v>
      </c>
      <c r="D33" t="str">
        <f ca="1">IF(ISBLANK(C33),"",_xlfn.FORMULATEXT(C33))</f>
        <v>=C32/C31</v>
      </c>
    </row>
    <row r="34" spans="1:10" ht="15" customHeight="1" x14ac:dyDescent="0.3">
      <c r="A34"/>
      <c r="B34" t="s">
        <v>108</v>
      </c>
      <c r="C34">
        <f>C33-C32</f>
        <v>9000000</v>
      </c>
      <c r="D34" t="str">
        <f ca="1">IF(ISBLANK(C34),"",_xlfn.FORMULATEXT(C34))</f>
        <v>=C33-C32</v>
      </c>
    </row>
    <row r="35" spans="1:10" ht="15" customHeight="1" x14ac:dyDescent="0.3">
      <c r="A35"/>
      <c r="B35" t="s">
        <v>109</v>
      </c>
      <c r="C35">
        <f>D27</f>
        <v>2000000</v>
      </c>
      <c r="D35" t="str">
        <f t="shared" ref="D35:D37" ca="1" si="3">IF(ISBLANK(C35),"",_xlfn.FORMULATEXT(C35))</f>
        <v>=D27</v>
      </c>
    </row>
    <row r="36" spans="1:10" ht="15" customHeight="1" x14ac:dyDescent="0.3">
      <c r="A36"/>
      <c r="B36" t="s">
        <v>110</v>
      </c>
      <c r="C36" s="95">
        <f>C34/C35</f>
        <v>4.5</v>
      </c>
      <c r="D36" t="str">
        <f t="shared" ca="1" si="3"/>
        <v>=C34/C35</v>
      </c>
    </row>
    <row r="37" spans="1:10" s="40" customFormat="1" ht="15" customHeight="1" x14ac:dyDescent="0.3">
      <c r="A37"/>
      <c r="B37" t="s">
        <v>111</v>
      </c>
      <c r="C37">
        <f>C32/C36</f>
        <v>222222.22222222222</v>
      </c>
      <c r="D37" t="str">
        <f t="shared" ca="1" si="3"/>
        <v>=C32/C36</v>
      </c>
      <c r="E37"/>
      <c r="F37"/>
      <c r="G37"/>
      <c r="H37"/>
      <c r="I37"/>
      <c r="J37"/>
    </row>
    <row r="38" spans="1:10" s="40" customFormat="1" ht="15" customHeight="1" x14ac:dyDescent="0.3">
      <c r="A38"/>
      <c r="B38"/>
      <c r="C38"/>
      <c r="D38"/>
      <c r="E38"/>
      <c r="F38"/>
      <c r="G38"/>
      <c r="H38"/>
      <c r="I38"/>
      <c r="J38"/>
    </row>
    <row r="39" spans="1:10" s="40" customFormat="1" ht="15" customHeight="1" x14ac:dyDescent="0.3">
      <c r="A39"/>
      <c r="B39" s="58" t="s">
        <v>50</v>
      </c>
      <c r="C39" s="59" t="s">
        <v>52</v>
      </c>
      <c r="D39" s="59" t="s">
        <v>42</v>
      </c>
      <c r="E39" s="59" t="s">
        <v>51</v>
      </c>
      <c r="F39"/>
      <c r="I39"/>
      <c r="J39"/>
    </row>
    <row r="40" spans="1:10" s="40" customFormat="1" ht="15" customHeight="1" x14ac:dyDescent="0.3">
      <c r="A40"/>
      <c r="B40" t="s">
        <v>53</v>
      </c>
      <c r="C40" s="78">
        <v>0.25</v>
      </c>
      <c r="D40">
        <f>C40*$C$37</f>
        <v>55555.555555555555</v>
      </c>
      <c r="E40">
        <f>D40*$C$36</f>
        <v>250000</v>
      </c>
      <c r="F40"/>
      <c r="I40"/>
      <c r="J40"/>
    </row>
    <row r="41" spans="1:10" s="40" customFormat="1" ht="15" customHeight="1" x14ac:dyDescent="0.3">
      <c r="A41"/>
      <c r="B41" t="s">
        <v>54</v>
      </c>
      <c r="C41" s="78">
        <v>0.25</v>
      </c>
      <c r="D41">
        <f t="shared" ref="D41:D43" si="4">C41*$C$37</f>
        <v>55555.555555555555</v>
      </c>
      <c r="E41">
        <f t="shared" ref="E41:E44" si="5">D41*$C$36</f>
        <v>250000</v>
      </c>
      <c r="F41"/>
      <c r="I41"/>
      <c r="J41"/>
    </row>
    <row r="42" spans="1:10" s="40" customFormat="1" ht="15" customHeight="1" x14ac:dyDescent="0.3">
      <c r="A42"/>
      <c r="B42" t="s">
        <v>55</v>
      </c>
      <c r="C42" s="78">
        <v>0.25</v>
      </c>
      <c r="D42">
        <f t="shared" si="4"/>
        <v>55555.555555555555</v>
      </c>
      <c r="E42">
        <f t="shared" si="5"/>
        <v>250000</v>
      </c>
      <c r="F42"/>
      <c r="I42"/>
      <c r="J42"/>
    </row>
    <row r="43" spans="1:10" s="40" customFormat="1" ht="15" customHeight="1" x14ac:dyDescent="0.3">
      <c r="A43"/>
      <c r="B43" t="s">
        <v>56</v>
      </c>
      <c r="C43" s="78">
        <v>0.25</v>
      </c>
      <c r="D43">
        <f t="shared" si="4"/>
        <v>55555.555555555555</v>
      </c>
      <c r="E43">
        <f t="shared" si="5"/>
        <v>250000</v>
      </c>
      <c r="F43"/>
      <c r="I43"/>
      <c r="J43"/>
    </row>
    <row r="44" spans="1:10" s="40" customFormat="1" ht="15" customHeight="1" x14ac:dyDescent="0.3">
      <c r="A44"/>
      <c r="B44" t="s">
        <v>34</v>
      </c>
      <c r="C44" s="70"/>
      <c r="D44">
        <f>SUM(D40:D43)</f>
        <v>222222.22222222222</v>
      </c>
      <c r="E44">
        <f t="shared" si="5"/>
        <v>1000000</v>
      </c>
      <c r="F44"/>
      <c r="I44"/>
      <c r="J44"/>
    </row>
    <row r="45" spans="1:10" s="40" customFormat="1" ht="15" customHeight="1" x14ac:dyDescent="0.3">
      <c r="A45"/>
      <c r="B45"/>
      <c r="C45"/>
      <c r="D45"/>
      <c r="E45"/>
      <c r="F45"/>
      <c r="G45"/>
      <c r="H45"/>
      <c r="I45"/>
      <c r="J45"/>
    </row>
    <row r="46" spans="1:10" s="40" customFormat="1" ht="15" customHeight="1" x14ac:dyDescent="0.3">
      <c r="A46"/>
      <c r="B46" s="58" t="s">
        <v>91</v>
      </c>
      <c r="C46" s="58"/>
      <c r="D46" s="59"/>
      <c r="E46" s="59"/>
      <c r="F46"/>
      <c r="G46"/>
      <c r="H46"/>
      <c r="I46"/>
      <c r="J46"/>
    </row>
    <row r="47" spans="1:10" s="40" customFormat="1" ht="15" customHeight="1" x14ac:dyDescent="0.3">
      <c r="A47"/>
      <c r="B47" s="58" t="s">
        <v>40</v>
      </c>
      <c r="C47" s="58" t="s">
        <v>41</v>
      </c>
      <c r="D47" s="59" t="s">
        <v>42</v>
      </c>
      <c r="E47" s="59" t="s">
        <v>43</v>
      </c>
      <c r="F47"/>
      <c r="G47"/>
      <c r="H47" s="98"/>
      <c r="I47"/>
      <c r="J47"/>
    </row>
    <row r="48" spans="1:10" s="40" customFormat="1" ht="15" customHeight="1" x14ac:dyDescent="0.3">
      <c r="A48"/>
      <c r="B48" t="s">
        <v>44</v>
      </c>
      <c r="C48" t="s">
        <v>45</v>
      </c>
      <c r="D48">
        <f>D24</f>
        <v>925000</v>
      </c>
      <c r="E48" s="70">
        <f>D48/$D$52</f>
        <v>0.41625000000000006</v>
      </c>
      <c r="F48"/>
      <c r="G48"/>
      <c r="H48"/>
      <c r="I48"/>
      <c r="J48"/>
    </row>
    <row r="49" spans="1:10" s="40" customFormat="1" ht="15" customHeight="1" x14ac:dyDescent="0.3">
      <c r="A49"/>
      <c r="B49" t="s">
        <v>46</v>
      </c>
      <c r="C49" t="s">
        <v>45</v>
      </c>
      <c r="D49">
        <f>D25</f>
        <v>925000</v>
      </c>
      <c r="E49" s="70">
        <f t="shared" ref="E49:E51" si="6">D49/$D$52</f>
        <v>0.41625000000000006</v>
      </c>
      <c r="F49"/>
      <c r="G49"/>
      <c r="H49"/>
      <c r="I49"/>
      <c r="J49"/>
    </row>
    <row r="50" spans="1:10" s="40" customFormat="1" ht="15" customHeight="1" x14ac:dyDescent="0.3">
      <c r="A50"/>
      <c r="B50" s="101" t="s">
        <v>48</v>
      </c>
      <c r="C50" s="101" t="s">
        <v>49</v>
      </c>
      <c r="D50" s="101">
        <f>D26</f>
        <v>150000</v>
      </c>
      <c r="E50" s="70">
        <f t="shared" si="6"/>
        <v>6.7500000000000004E-2</v>
      </c>
      <c r="F50"/>
      <c r="G50"/>
      <c r="H50"/>
      <c r="I50"/>
      <c r="J50"/>
    </row>
    <row r="51" spans="1:10" s="40" customFormat="1" ht="15" customHeight="1" x14ac:dyDescent="0.3">
      <c r="A51"/>
      <c r="B51" t="s">
        <v>31</v>
      </c>
      <c r="C51" t="s">
        <v>57</v>
      </c>
      <c r="D51">
        <f>D44</f>
        <v>222222.22222222222</v>
      </c>
      <c r="E51" s="70">
        <f t="shared" si="6"/>
        <v>0.1</v>
      </c>
      <c r="F51" s="70"/>
      <c r="G51"/>
      <c r="H51"/>
      <c r="I51"/>
      <c r="J51"/>
    </row>
    <row r="52" spans="1:10" s="40" customFormat="1" ht="15" customHeight="1" x14ac:dyDescent="0.3">
      <c r="A52"/>
      <c r="B52" t="s">
        <v>34</v>
      </c>
      <c r="D52">
        <f>SUM(D48:D51)</f>
        <v>2222222.222222222</v>
      </c>
      <c r="E52" s="70"/>
      <c r="F52"/>
      <c r="G52"/>
      <c r="H52"/>
      <c r="I52"/>
      <c r="J52"/>
    </row>
    <row r="53" spans="1:10" s="40" customFormat="1" ht="15" customHeight="1" x14ac:dyDescent="0.3">
      <c r="A53"/>
      <c r="B53"/>
      <c r="C53"/>
      <c r="D53"/>
      <c r="E53"/>
      <c r="F53"/>
      <c r="G53"/>
      <c r="H53"/>
      <c r="I53"/>
      <c r="J53"/>
    </row>
    <row r="54" spans="1:10" s="40" customFormat="1" ht="15" customHeight="1" x14ac:dyDescent="0.3">
      <c r="A54" s="75" t="s">
        <v>96</v>
      </c>
      <c r="B54" s="75"/>
      <c r="C54" s="75"/>
      <c r="D54" s="75"/>
      <c r="E54" s="75"/>
      <c r="F54" s="75"/>
      <c r="G54" s="75"/>
      <c r="H54" s="75"/>
      <c r="I54" s="75"/>
      <c r="J54" s="75"/>
    </row>
    <row r="55" spans="1:10" s="40" customFormat="1" ht="15" customHeight="1" x14ac:dyDescent="0.3">
      <c r="A55"/>
      <c r="B55" t="s">
        <v>101</v>
      </c>
      <c r="C55" s="78">
        <v>0.1</v>
      </c>
      <c r="D55"/>
      <c r="E55"/>
      <c r="F55"/>
      <c r="G55"/>
      <c r="H55"/>
      <c r="I55"/>
      <c r="J55"/>
    </row>
    <row r="56" spans="1:10" s="40" customFormat="1" ht="15" customHeight="1" x14ac:dyDescent="0.3">
      <c r="A56"/>
      <c r="B56" t="s">
        <v>105</v>
      </c>
      <c r="C56" s="70">
        <f>C55/(1-C69)</f>
        <v>0.125</v>
      </c>
      <c r="D56"/>
      <c r="E56"/>
      <c r="F56"/>
      <c r="G56"/>
      <c r="H56"/>
      <c r="I56"/>
      <c r="J56"/>
    </row>
    <row r="57" spans="1:10" s="40" customFormat="1" ht="15" customHeight="1" x14ac:dyDescent="0.3">
      <c r="A57"/>
      <c r="B57" t="s">
        <v>113</v>
      </c>
      <c r="C57" s="70">
        <f>1-C56</f>
        <v>0.875</v>
      </c>
      <c r="D57"/>
      <c r="E57"/>
      <c r="F57"/>
      <c r="G57"/>
      <c r="H57"/>
      <c r="I57"/>
      <c r="J57"/>
    </row>
    <row r="58" spans="1:10" s="40" customFormat="1" ht="15" customHeight="1" x14ac:dyDescent="0.3">
      <c r="A58"/>
      <c r="B58"/>
      <c r="C58" s="70"/>
      <c r="D58"/>
      <c r="E58"/>
      <c r="F58"/>
      <c r="G58"/>
      <c r="H58"/>
      <c r="I58"/>
      <c r="J58"/>
    </row>
    <row r="59" spans="1:10" s="40" customFormat="1" ht="15" customHeight="1" x14ac:dyDescent="0.3">
      <c r="A59"/>
      <c r="B59" t="s">
        <v>112</v>
      </c>
      <c r="C59"/>
      <c r="D59"/>
      <c r="E59"/>
      <c r="F59"/>
      <c r="G59"/>
      <c r="H59"/>
      <c r="I59"/>
      <c r="J59"/>
    </row>
    <row r="60" spans="1:10" s="40" customFormat="1" ht="15" customHeight="1" x14ac:dyDescent="0.3">
      <c r="A60"/>
      <c r="B60" s="58" t="s">
        <v>40</v>
      </c>
      <c r="C60" s="58" t="s">
        <v>41</v>
      </c>
      <c r="D60" s="59" t="s">
        <v>42</v>
      </c>
      <c r="E60" s="59" t="s">
        <v>43</v>
      </c>
      <c r="F60"/>
      <c r="G60"/>
      <c r="H60"/>
      <c r="I60"/>
      <c r="J60"/>
    </row>
    <row r="61" spans="1:10" s="40" customFormat="1" ht="15" customHeight="1" x14ac:dyDescent="0.3">
      <c r="A61"/>
      <c r="B61" t="s">
        <v>44</v>
      </c>
      <c r="C61" t="s">
        <v>45</v>
      </c>
      <c r="D61">
        <f>D48</f>
        <v>925000</v>
      </c>
      <c r="E61" s="70">
        <f>D61/$D$66</f>
        <v>0.36421864634693984</v>
      </c>
      <c r="F61"/>
      <c r="G61" s="70"/>
      <c r="H61"/>
      <c r="I61"/>
      <c r="J61"/>
    </row>
    <row r="62" spans="1:10" s="40" customFormat="1" ht="15" customHeight="1" x14ac:dyDescent="0.3">
      <c r="A62"/>
      <c r="B62" t="s">
        <v>46</v>
      </c>
      <c r="C62" t="s">
        <v>45</v>
      </c>
      <c r="D62">
        <f t="shared" ref="D62:D64" si="7">D49</f>
        <v>925000</v>
      </c>
      <c r="E62" s="70">
        <f t="shared" ref="E62:E66" si="8">D62/$D$66</f>
        <v>0.36421864634693984</v>
      </c>
      <c r="F62"/>
      <c r="G62" s="70"/>
      <c r="H62"/>
      <c r="I62"/>
      <c r="J62"/>
    </row>
    <row r="63" spans="1:10" s="40" customFormat="1" ht="15" customHeight="1" x14ac:dyDescent="0.3">
      <c r="A63"/>
      <c r="B63" s="101" t="s">
        <v>48</v>
      </c>
      <c r="C63" s="101" t="s">
        <v>49</v>
      </c>
      <c r="D63">
        <f t="shared" si="7"/>
        <v>150000</v>
      </c>
      <c r="E63" s="70">
        <f t="shared" si="8"/>
        <v>5.9062483191395648E-2</v>
      </c>
      <c r="F63"/>
      <c r="G63" s="70"/>
      <c r="H63"/>
      <c r="I63"/>
      <c r="J63"/>
    </row>
    <row r="64" spans="1:10" s="40" customFormat="1" ht="15" customHeight="1" x14ac:dyDescent="0.3">
      <c r="A64"/>
      <c r="B64" t="s">
        <v>31</v>
      </c>
      <c r="C64" t="s">
        <v>59</v>
      </c>
      <c r="D64">
        <f t="shared" si="7"/>
        <v>222222.22222222222</v>
      </c>
      <c r="E64" s="70">
        <f t="shared" si="8"/>
        <v>8.7499975098363922E-2</v>
      </c>
      <c r="F64"/>
      <c r="G64" s="70"/>
      <c r="H64"/>
      <c r="I64"/>
      <c r="J64"/>
    </row>
    <row r="65" spans="1:10" s="40" customFormat="1" ht="15" customHeight="1" x14ac:dyDescent="0.3">
      <c r="A65"/>
      <c r="B65" s="101" t="s">
        <v>32</v>
      </c>
      <c r="C65" s="101" t="s">
        <v>49</v>
      </c>
      <c r="D65" s="100">
        <v>317461.04022909905</v>
      </c>
      <c r="E65" s="70">
        <f t="shared" si="8"/>
        <v>0.12500024901636092</v>
      </c>
      <c r="F65"/>
      <c r="G65" s="70"/>
      <c r="H65"/>
      <c r="I65"/>
      <c r="J65"/>
    </row>
    <row r="66" spans="1:10" s="40" customFormat="1" ht="15" customHeight="1" x14ac:dyDescent="0.3">
      <c r="A66"/>
      <c r="B66" t="s">
        <v>34</v>
      </c>
      <c r="D66">
        <f>SUM(D61:D65)</f>
        <v>2539683.2624513209</v>
      </c>
      <c r="E66" s="70">
        <f t="shared" si="8"/>
        <v>1</v>
      </c>
      <c r="F66"/>
      <c r="G66" s="70"/>
      <c r="H66"/>
      <c r="I66"/>
      <c r="J66"/>
    </row>
    <row r="67" spans="1:10" s="40" customFormat="1" ht="15" customHeight="1" x14ac:dyDescent="0.3">
      <c r="A67"/>
      <c r="B67"/>
      <c r="C67"/>
      <c r="D67"/>
      <c r="E67"/>
      <c r="F67"/>
      <c r="G67"/>
      <c r="H67"/>
      <c r="I67"/>
      <c r="J67"/>
    </row>
    <row r="68" spans="1:10" s="40" customFormat="1" ht="15" customHeight="1" x14ac:dyDescent="0.3">
      <c r="A68" s="75" t="s">
        <v>97</v>
      </c>
      <c r="B68" s="28"/>
      <c r="C68" s="28"/>
      <c r="D68" s="28"/>
      <c r="E68" s="28"/>
      <c r="F68" s="28"/>
      <c r="G68" s="28"/>
      <c r="H68" s="28"/>
      <c r="I68" s="28"/>
      <c r="J68" s="28"/>
    </row>
    <row r="69" spans="1:10" s="40" customFormat="1" ht="15" customHeight="1" x14ac:dyDescent="0.3">
      <c r="A69"/>
      <c r="B69" t="s">
        <v>100</v>
      </c>
      <c r="C69" s="78">
        <v>0.2</v>
      </c>
      <c r="D69"/>
      <c r="E69"/>
      <c r="F69"/>
      <c r="G69"/>
      <c r="H69"/>
      <c r="I69"/>
      <c r="J69"/>
    </row>
    <row r="70" spans="1:10" s="40" customFormat="1" ht="15" customHeight="1" x14ac:dyDescent="0.3">
      <c r="A70"/>
      <c r="B70" t="s">
        <v>114</v>
      </c>
      <c r="C70" s="76">
        <v>7500000</v>
      </c>
      <c r="D70"/>
      <c r="E70"/>
      <c r="F70"/>
      <c r="G70"/>
      <c r="H70"/>
      <c r="I70"/>
      <c r="J70"/>
    </row>
    <row r="71" spans="1:10" s="40" customFormat="1" ht="15" customHeight="1" x14ac:dyDescent="0.3">
      <c r="A71"/>
      <c r="B71" t="s">
        <v>116</v>
      </c>
      <c r="C71">
        <f>C70/C69</f>
        <v>37500000</v>
      </c>
      <c r="D71" t="str">
        <f ca="1">IF(ISBLANK(C71),"",_xlfn.FORMULATEXT(C71))</f>
        <v>=C70/C69</v>
      </c>
      <c r="E71"/>
      <c r="F71"/>
      <c r="G71"/>
      <c r="H71"/>
      <c r="I71"/>
      <c r="J71"/>
    </row>
    <row r="72" spans="1:10" s="40" customFormat="1" ht="15" customHeight="1" x14ac:dyDescent="0.3">
      <c r="A72"/>
      <c r="B72" t="s">
        <v>108</v>
      </c>
      <c r="C72">
        <f>C71-C70</f>
        <v>30000000</v>
      </c>
      <c r="D72" t="str">
        <f ca="1">IF(ISBLANK(C72),"",_xlfn.FORMULATEXT(C72))</f>
        <v>=C71-C70</v>
      </c>
      <c r="E72"/>
      <c r="F72"/>
      <c r="G72"/>
      <c r="H72"/>
      <c r="I72"/>
      <c r="J72"/>
    </row>
    <row r="73" spans="1:10" s="40" customFormat="1" ht="15" customHeight="1" x14ac:dyDescent="0.3">
      <c r="A73"/>
      <c r="B73" t="s">
        <v>109</v>
      </c>
      <c r="C73">
        <f>D66</f>
        <v>2539683.2624513209</v>
      </c>
      <c r="D73" t="str">
        <f ca="1">IF(ISBLANK(C73),"",_xlfn.FORMULATEXT(C73))</f>
        <v>=D66</v>
      </c>
      <c r="E73"/>
      <c r="F73"/>
      <c r="G73"/>
      <c r="H73"/>
      <c r="I73"/>
      <c r="J73"/>
    </row>
    <row r="74" spans="1:10" s="40" customFormat="1" ht="15" customHeight="1" x14ac:dyDescent="0.3">
      <c r="A74"/>
      <c r="B74" t="s">
        <v>110</v>
      </c>
      <c r="C74" s="95">
        <f>C72/C73</f>
        <v>11.81249663827913</v>
      </c>
      <c r="D74" t="str">
        <f ca="1">IF(ISBLANK(C74),"",_xlfn.FORMULATEXT(C74))</f>
        <v>=C72/C73</v>
      </c>
      <c r="E74"/>
      <c r="F74"/>
      <c r="G74"/>
      <c r="H74"/>
      <c r="I74"/>
      <c r="J74"/>
    </row>
    <row r="75" spans="1:10" s="40" customFormat="1" ht="15" customHeight="1" x14ac:dyDescent="0.3">
      <c r="A75"/>
      <c r="B75" t="s">
        <v>111</v>
      </c>
      <c r="C75">
        <f>C70/C74</f>
        <v>634920.81561283022</v>
      </c>
      <c r="D75" t="str">
        <f ca="1">IF(ISBLANK(C75),"",_xlfn.FORMULATEXT(C75))</f>
        <v>=C70/C74</v>
      </c>
      <c r="E75"/>
      <c r="F75"/>
      <c r="G75"/>
      <c r="H75"/>
      <c r="I75"/>
      <c r="J75"/>
    </row>
    <row r="76" spans="1:10" s="40" customFormat="1" ht="15" customHeight="1" x14ac:dyDescent="0.3">
      <c r="A76"/>
      <c r="B76"/>
      <c r="C76"/>
      <c r="D76"/>
      <c r="E76"/>
      <c r="F76"/>
      <c r="G76"/>
      <c r="H76"/>
      <c r="I76"/>
      <c r="J76"/>
    </row>
    <row r="77" spans="1:10" s="40" customFormat="1" ht="15" customHeight="1" x14ac:dyDescent="0.3">
      <c r="A77"/>
      <c r="B77" s="58" t="s">
        <v>50</v>
      </c>
      <c r="C77" s="59" t="s">
        <v>52</v>
      </c>
      <c r="D77" s="59" t="s">
        <v>42</v>
      </c>
      <c r="E77" s="58" t="s">
        <v>51</v>
      </c>
      <c r="F77"/>
      <c r="H77"/>
      <c r="I77"/>
      <c r="J77"/>
    </row>
    <row r="78" spans="1:10" s="40" customFormat="1" ht="15" customHeight="1" x14ac:dyDescent="0.3">
      <c r="A78"/>
      <c r="B78" t="s">
        <v>56</v>
      </c>
      <c r="C78" s="78">
        <v>6.6666666666666666E-2</v>
      </c>
      <c r="D78">
        <f>$C$75*C78</f>
        <v>42328.05437418868</v>
      </c>
      <c r="E78">
        <f>D78*$C$74</f>
        <v>500000</v>
      </c>
      <c r="F78"/>
      <c r="H78"/>
      <c r="I78"/>
      <c r="J78"/>
    </row>
    <row r="79" spans="1:10" s="40" customFormat="1" ht="15" customHeight="1" x14ac:dyDescent="0.3">
      <c r="A79"/>
      <c r="B79" t="s">
        <v>60</v>
      </c>
      <c r="C79" s="78">
        <v>0.4</v>
      </c>
      <c r="D79">
        <f t="shared" ref="D79:D81" si="9">$C$75*C79</f>
        <v>253968.32624513211</v>
      </c>
      <c r="E79">
        <f t="shared" ref="E79:E81" si="10">D79*$C$74</f>
        <v>3000000.0000000005</v>
      </c>
      <c r="F79"/>
      <c r="H79"/>
      <c r="I79"/>
      <c r="J79"/>
    </row>
    <row r="80" spans="1:10" s="40" customFormat="1" ht="15" customHeight="1" x14ac:dyDescent="0.3">
      <c r="A80"/>
      <c r="B80" t="s">
        <v>61</v>
      </c>
      <c r="C80" s="78">
        <v>0.33333333333333331</v>
      </c>
      <c r="D80">
        <f t="shared" si="9"/>
        <v>211640.2718709434</v>
      </c>
      <c r="E80">
        <f t="shared" si="10"/>
        <v>2500000</v>
      </c>
      <c r="F80"/>
      <c r="H80"/>
      <c r="I80"/>
      <c r="J80"/>
    </row>
    <row r="81" spans="1:10" s="40" customFormat="1" ht="15" customHeight="1" x14ac:dyDescent="0.3">
      <c r="A81"/>
      <c r="B81" t="s">
        <v>62</v>
      </c>
      <c r="C81" s="78">
        <v>0.2</v>
      </c>
      <c r="D81">
        <f t="shared" si="9"/>
        <v>126984.16312256605</v>
      </c>
      <c r="E81">
        <f t="shared" si="10"/>
        <v>1500000.0000000002</v>
      </c>
      <c r="F81"/>
      <c r="H81"/>
      <c r="I81"/>
      <c r="J81"/>
    </row>
    <row r="82" spans="1:10" s="40" customFormat="1" ht="15" customHeight="1" x14ac:dyDescent="0.3">
      <c r="A82"/>
      <c r="B82" t="s">
        <v>34</v>
      </c>
      <c r="C82" s="70"/>
      <c r="D82">
        <f>SUM(D78:D81)</f>
        <v>634920.81561283022</v>
      </c>
      <c r="E82">
        <f>SUM(E78:E81)</f>
        <v>7500000</v>
      </c>
      <c r="F82"/>
      <c r="H82"/>
      <c r="I82"/>
      <c r="J82"/>
    </row>
    <row r="83" spans="1:10" s="40" customFormat="1" ht="15" customHeight="1" x14ac:dyDescent="0.3">
      <c r="A83"/>
      <c r="B83"/>
      <c r="C83"/>
      <c r="D83"/>
      <c r="E83"/>
      <c r="F83"/>
      <c r="G83"/>
      <c r="H83"/>
      <c r="I83"/>
      <c r="J83"/>
    </row>
    <row r="84" spans="1:10" s="40" customFormat="1" ht="15" customHeight="1" x14ac:dyDescent="0.3">
      <c r="A84"/>
      <c r="B84" t="s">
        <v>63</v>
      </c>
      <c r="C84"/>
      <c r="D84"/>
      <c r="E84"/>
      <c r="F84"/>
      <c r="G84"/>
      <c r="H84"/>
      <c r="I84"/>
      <c r="J84"/>
    </row>
    <row r="85" spans="1:10" s="40" customFormat="1" ht="15" customHeight="1" x14ac:dyDescent="0.3">
      <c r="A85"/>
      <c r="B85" s="58" t="s">
        <v>40</v>
      </c>
      <c r="C85" s="58" t="s">
        <v>41</v>
      </c>
      <c r="D85" s="59" t="s">
        <v>42</v>
      </c>
      <c r="E85" s="59" t="s">
        <v>43</v>
      </c>
      <c r="F85"/>
      <c r="G85"/>
      <c r="H85"/>
      <c r="I85"/>
      <c r="J85"/>
    </row>
    <row r="86" spans="1:10" s="40" customFormat="1" ht="15" customHeight="1" x14ac:dyDescent="0.3">
      <c r="A86"/>
      <c r="B86" s="101" t="s">
        <v>44</v>
      </c>
      <c r="C86" s="101" t="s">
        <v>45</v>
      </c>
      <c r="D86" s="101">
        <f>D61</f>
        <v>925000</v>
      </c>
      <c r="E86" s="102">
        <f>D86/$D$98</f>
        <v>0.29137491707755192</v>
      </c>
      <c r="F86"/>
      <c r="G86"/>
      <c r="H86"/>
      <c r="I86"/>
      <c r="J86"/>
    </row>
    <row r="87" spans="1:10" s="40" customFormat="1" ht="15" customHeight="1" x14ac:dyDescent="0.3">
      <c r="A87"/>
      <c r="B87" s="101" t="s">
        <v>46</v>
      </c>
      <c r="C87" s="101" t="s">
        <v>45</v>
      </c>
      <c r="D87" s="101">
        <f>D62</f>
        <v>925000</v>
      </c>
      <c r="E87" s="102">
        <f t="shared" ref="E87:E98" si="11">D87/$D$98</f>
        <v>0.29137491707755192</v>
      </c>
      <c r="F87"/>
      <c r="G87"/>
      <c r="H87"/>
      <c r="I87"/>
      <c r="J87"/>
    </row>
    <row r="88" spans="1:10" s="40" customFormat="1" ht="15" customHeight="1" x14ac:dyDescent="0.3">
      <c r="A88"/>
      <c r="B88" t="s">
        <v>48</v>
      </c>
      <c r="C88" t="s">
        <v>49</v>
      </c>
      <c r="D88" s="101">
        <f>D63</f>
        <v>150000</v>
      </c>
      <c r="E88" s="102">
        <f t="shared" si="11"/>
        <v>4.7249986553116526E-2</v>
      </c>
      <c r="F88"/>
      <c r="G88"/>
      <c r="H88"/>
      <c r="I88"/>
      <c r="J88"/>
    </row>
    <row r="89" spans="1:10" s="40" customFormat="1" ht="15" customHeight="1" x14ac:dyDescent="0.3">
      <c r="A89"/>
      <c r="B89" s="101" t="s">
        <v>53</v>
      </c>
      <c r="C89" s="101" t="s">
        <v>57</v>
      </c>
      <c r="D89" s="101">
        <f>D40</f>
        <v>55555.555555555555</v>
      </c>
      <c r="E89" s="102">
        <f t="shared" si="11"/>
        <v>1.7499995019672785E-2</v>
      </c>
      <c r="F89"/>
      <c r="G89"/>
      <c r="H89"/>
      <c r="I89"/>
      <c r="J89"/>
    </row>
    <row r="90" spans="1:10" s="40" customFormat="1" ht="15" customHeight="1" x14ac:dyDescent="0.3">
      <c r="A90"/>
      <c r="B90" s="101" t="s">
        <v>54</v>
      </c>
      <c r="C90" s="101" t="s">
        <v>57</v>
      </c>
      <c r="D90" s="101">
        <f t="shared" ref="D90:D92" si="12">D41</f>
        <v>55555.555555555555</v>
      </c>
      <c r="E90" s="102">
        <f t="shared" si="11"/>
        <v>1.7499995019672785E-2</v>
      </c>
      <c r="F90"/>
      <c r="G90"/>
      <c r="H90"/>
      <c r="I90"/>
      <c r="J90"/>
    </row>
    <row r="91" spans="1:10" s="40" customFormat="1" ht="15" customHeight="1" x14ac:dyDescent="0.3">
      <c r="A91"/>
      <c r="B91" s="101" t="s">
        <v>55</v>
      </c>
      <c r="C91" s="101" t="s">
        <v>57</v>
      </c>
      <c r="D91" s="101">
        <f t="shared" si="12"/>
        <v>55555.555555555555</v>
      </c>
      <c r="E91" s="102">
        <f t="shared" si="11"/>
        <v>1.7499995019672785E-2</v>
      </c>
      <c r="F91"/>
      <c r="G91"/>
      <c r="H91"/>
      <c r="I91"/>
      <c r="J91"/>
    </row>
    <row r="92" spans="1:10" s="40" customFormat="1" ht="15" customHeight="1" x14ac:dyDescent="0.3">
      <c r="A92"/>
      <c r="B92" s="101" t="s">
        <v>56</v>
      </c>
      <c r="C92" s="101" t="s">
        <v>57</v>
      </c>
      <c r="D92" s="101">
        <f t="shared" si="12"/>
        <v>55555.555555555555</v>
      </c>
      <c r="E92" s="102">
        <f t="shared" si="11"/>
        <v>1.7499995019672785E-2</v>
      </c>
      <c r="F92"/>
      <c r="G92"/>
      <c r="H92"/>
      <c r="I92"/>
      <c r="J92"/>
    </row>
    <row r="93" spans="1:10" s="40" customFormat="1" ht="15" customHeight="1" x14ac:dyDescent="0.3">
      <c r="A93"/>
      <c r="B93" t="s">
        <v>56</v>
      </c>
      <c r="C93" t="s">
        <v>64</v>
      </c>
      <c r="D93" s="101">
        <f>D78</f>
        <v>42328.05437418868</v>
      </c>
      <c r="E93" s="102">
        <f t="shared" si="11"/>
        <v>1.3333333333333334E-2</v>
      </c>
      <c r="F93"/>
      <c r="G93"/>
      <c r="H93"/>
      <c r="I93"/>
      <c r="J93"/>
    </row>
    <row r="94" spans="1:10" s="40" customFormat="1" ht="15" customHeight="1" x14ac:dyDescent="0.3">
      <c r="A94"/>
      <c r="B94" t="s">
        <v>60</v>
      </c>
      <c r="C94" t="s">
        <v>64</v>
      </c>
      <c r="D94" s="101">
        <f t="shared" ref="D94:D96" si="13">D79</f>
        <v>253968.32624513211</v>
      </c>
      <c r="E94" s="102">
        <f t="shared" si="11"/>
        <v>8.0000000000000016E-2</v>
      </c>
      <c r="F94"/>
      <c r="G94"/>
      <c r="H94"/>
      <c r="I94"/>
      <c r="J94"/>
    </row>
    <row r="95" spans="1:10" s="40" customFormat="1" ht="15" customHeight="1" x14ac:dyDescent="0.3">
      <c r="A95"/>
      <c r="B95" t="s">
        <v>61</v>
      </c>
      <c r="C95" t="s">
        <v>64</v>
      </c>
      <c r="D95" s="101">
        <f t="shared" si="13"/>
        <v>211640.2718709434</v>
      </c>
      <c r="E95" s="102">
        <f t="shared" si="11"/>
        <v>6.666666666666668E-2</v>
      </c>
      <c r="F95"/>
      <c r="G95"/>
      <c r="H95"/>
      <c r="I95"/>
      <c r="J95"/>
    </row>
    <row r="96" spans="1:10" s="40" customFormat="1" ht="15" customHeight="1" x14ac:dyDescent="0.3">
      <c r="A96"/>
      <c r="B96" t="s">
        <v>62</v>
      </c>
      <c r="C96" t="s">
        <v>64</v>
      </c>
      <c r="D96" s="101">
        <f t="shared" si="13"/>
        <v>126984.16312256605</v>
      </c>
      <c r="E96" s="102">
        <f t="shared" si="11"/>
        <v>4.0000000000000008E-2</v>
      </c>
      <c r="F96"/>
      <c r="G96"/>
      <c r="H96"/>
      <c r="I96"/>
      <c r="J96"/>
    </row>
    <row r="97" spans="1:10" s="40" customFormat="1" ht="15" customHeight="1" x14ac:dyDescent="0.3">
      <c r="A97"/>
      <c r="B97" s="101" t="s">
        <v>32</v>
      </c>
      <c r="C97" s="101" t="s">
        <v>49</v>
      </c>
      <c r="D97">
        <f>D65</f>
        <v>317461.04022909905</v>
      </c>
      <c r="E97" s="102">
        <f t="shared" si="11"/>
        <v>0.10000019921308877</v>
      </c>
      <c r="F97"/>
      <c r="G97"/>
      <c r="H97"/>
      <c r="I97"/>
      <c r="J97"/>
    </row>
    <row r="98" spans="1:10" s="40" customFormat="1" ht="15" customHeight="1" x14ac:dyDescent="0.3">
      <c r="A98"/>
      <c r="B98" t="s">
        <v>34</v>
      </c>
      <c r="D98" s="101">
        <f>SUM(D86:D97)</f>
        <v>3174604.0780641506</v>
      </c>
      <c r="E98" s="102">
        <f t="shared" si="11"/>
        <v>1</v>
      </c>
      <c r="F98"/>
      <c r="G98"/>
      <c r="H98"/>
      <c r="I98"/>
      <c r="J98"/>
    </row>
    <row r="99" spans="1:10" s="40" customFormat="1" ht="15" customHeight="1" x14ac:dyDescent="0.3">
      <c r="A99"/>
      <c r="B99"/>
      <c r="C99"/>
      <c r="D99"/>
      <c r="E99"/>
      <c r="F99"/>
      <c r="G99"/>
      <c r="H99"/>
      <c r="I99"/>
      <c r="J99"/>
    </row>
    <row r="100" spans="1:10" s="40" customFormat="1" ht="15" customHeight="1" x14ac:dyDescent="0.3">
      <c r="A100" s="75" t="s">
        <v>98</v>
      </c>
      <c r="B100" s="28"/>
      <c r="C100" s="28"/>
      <c r="D100" s="28"/>
      <c r="E100" s="28"/>
      <c r="F100" s="28"/>
      <c r="G100" s="28"/>
      <c r="H100" s="28"/>
      <c r="I100" s="28"/>
      <c r="J100" s="28"/>
    </row>
    <row r="101" spans="1:10" s="40" customFormat="1" ht="15" customHeight="1" x14ac:dyDescent="0.3">
      <c r="A101"/>
      <c r="B101" t="s">
        <v>104</v>
      </c>
      <c r="C101" s="77">
        <v>0.1</v>
      </c>
      <c r="D101"/>
      <c r="E101"/>
      <c r="F101"/>
      <c r="G101"/>
      <c r="H101"/>
      <c r="I101"/>
      <c r="J101"/>
    </row>
    <row r="102" spans="1:10" s="40" customFormat="1" ht="15" customHeight="1" x14ac:dyDescent="0.3">
      <c r="A102"/>
      <c r="B102" t="s">
        <v>103</v>
      </c>
      <c r="C102" s="70"/>
      <c r="D102"/>
      <c r="E102"/>
      <c r="F102"/>
      <c r="G102"/>
      <c r="H102"/>
      <c r="I102"/>
      <c r="J102"/>
    </row>
    <row r="103" spans="1:10" s="40" customFormat="1" ht="15" customHeight="1" x14ac:dyDescent="0.3">
      <c r="A103"/>
      <c r="B103" t="s">
        <v>58</v>
      </c>
      <c r="C103" s="70"/>
      <c r="D103"/>
      <c r="E103"/>
      <c r="F103"/>
      <c r="G103"/>
      <c r="H103"/>
      <c r="I103"/>
      <c r="J103"/>
    </row>
    <row r="104" spans="1:10" s="40" customFormat="1" ht="15" customHeight="1" x14ac:dyDescent="0.3">
      <c r="A104"/>
      <c r="B104" t="s">
        <v>117</v>
      </c>
      <c r="C104" s="99"/>
      <c r="D104"/>
      <c r="E104"/>
      <c r="F104"/>
      <c r="G104"/>
      <c r="H104"/>
      <c r="I104"/>
      <c r="J104"/>
    </row>
    <row r="105" spans="1:10" s="40" customFormat="1" ht="15" customHeight="1" x14ac:dyDescent="0.3">
      <c r="A105"/>
      <c r="B105"/>
      <c r="C105"/>
      <c r="D105"/>
      <c r="E105"/>
      <c r="F105"/>
      <c r="G105"/>
      <c r="H105"/>
      <c r="I105"/>
      <c r="J105"/>
    </row>
    <row r="106" spans="1:10" s="40" customFormat="1" ht="15" customHeight="1" x14ac:dyDescent="0.3">
      <c r="A106"/>
      <c r="B106" t="s">
        <v>65</v>
      </c>
      <c r="C106"/>
      <c r="D106"/>
      <c r="E106"/>
      <c r="F106"/>
      <c r="G106"/>
      <c r="H106"/>
      <c r="I106"/>
      <c r="J106"/>
    </row>
    <row r="107" spans="1:10" s="40" customFormat="1" ht="15" customHeight="1" x14ac:dyDescent="0.3">
      <c r="A107"/>
      <c r="B107" s="58" t="s">
        <v>40</v>
      </c>
      <c r="C107" s="58" t="s">
        <v>41</v>
      </c>
      <c r="D107" s="59" t="s">
        <v>66</v>
      </c>
      <c r="E107" s="59" t="s">
        <v>43</v>
      </c>
      <c r="F107"/>
      <c r="G107"/>
      <c r="H107"/>
      <c r="I107"/>
      <c r="J107"/>
    </row>
    <row r="108" spans="1:10" s="40" customFormat="1" ht="15" customHeight="1" x14ac:dyDescent="0.3">
      <c r="A108"/>
      <c r="B108" t="s">
        <v>44</v>
      </c>
      <c r="C108" t="s">
        <v>45</v>
      </c>
      <c r="D108"/>
      <c r="E108" s="70"/>
      <c r="F108"/>
      <c r="G108"/>
      <c r="H108"/>
      <c r="I108"/>
      <c r="J108"/>
    </row>
    <row r="109" spans="1:10" s="40" customFormat="1" ht="15" customHeight="1" x14ac:dyDescent="0.3">
      <c r="A109"/>
      <c r="B109" t="s">
        <v>46</v>
      </c>
      <c r="C109" t="s">
        <v>45</v>
      </c>
      <c r="D109"/>
      <c r="E109" s="70"/>
      <c r="F109"/>
      <c r="G109"/>
      <c r="H109"/>
      <c r="I109"/>
      <c r="J109"/>
    </row>
    <row r="110" spans="1:10" s="40" customFormat="1" ht="15" customHeight="1" x14ac:dyDescent="0.3">
      <c r="A110"/>
      <c r="B110" t="s">
        <v>48</v>
      </c>
      <c r="C110" t="s">
        <v>49</v>
      </c>
      <c r="D110"/>
      <c r="E110" s="70"/>
      <c r="F110"/>
      <c r="G110"/>
      <c r="H110"/>
      <c r="I110"/>
      <c r="J110"/>
    </row>
    <row r="111" spans="1:10" s="40" customFormat="1" ht="15" customHeight="1" x14ac:dyDescent="0.3">
      <c r="A111"/>
      <c r="B111" t="s">
        <v>31</v>
      </c>
      <c r="C111" t="s">
        <v>57</v>
      </c>
      <c r="D111"/>
      <c r="E111" s="70"/>
      <c r="F111"/>
      <c r="G111"/>
      <c r="H111"/>
      <c r="I111"/>
      <c r="J111"/>
    </row>
    <row r="112" spans="1:10" s="40" customFormat="1" ht="15" customHeight="1" x14ac:dyDescent="0.3">
      <c r="A112"/>
      <c r="B112" t="s">
        <v>32</v>
      </c>
      <c r="C112" t="s">
        <v>49</v>
      </c>
      <c r="D112"/>
      <c r="E112" s="70"/>
      <c r="F112"/>
      <c r="G112"/>
      <c r="H112"/>
      <c r="I112"/>
      <c r="J112"/>
    </row>
    <row r="113" spans="1:10" s="40" customFormat="1" ht="15" customHeight="1" x14ac:dyDescent="0.3">
      <c r="A113"/>
      <c r="B113" t="s">
        <v>33</v>
      </c>
      <c r="C113" t="s">
        <v>64</v>
      </c>
      <c r="D113"/>
      <c r="E113" s="70"/>
      <c r="F113"/>
      <c r="G113"/>
      <c r="H113"/>
      <c r="I113"/>
      <c r="J113"/>
    </row>
    <row r="114" spans="1:10" s="40" customFormat="1" ht="15" customHeight="1" x14ac:dyDescent="0.3">
      <c r="A114"/>
      <c r="B114" t="s">
        <v>34</v>
      </c>
      <c r="D114"/>
      <c r="E114" s="70"/>
      <c r="F114"/>
      <c r="G114"/>
      <c r="H114"/>
      <c r="I114"/>
      <c r="J114"/>
    </row>
    <row r="115" spans="1:10" s="40" customFormat="1" ht="15" customHeight="1" x14ac:dyDescent="0.3">
      <c r="A115"/>
      <c r="B115"/>
      <c r="C115"/>
      <c r="D115"/>
      <c r="E115"/>
      <c r="F115"/>
      <c r="G115"/>
      <c r="H115"/>
      <c r="I115"/>
      <c r="J115"/>
    </row>
    <row r="116" spans="1:10" s="40" customFormat="1" ht="15" customHeight="1" x14ac:dyDescent="0.3">
      <c r="A116" s="75" t="s">
        <v>99</v>
      </c>
      <c r="B116" s="28"/>
      <c r="C116" s="28"/>
      <c r="D116" s="28"/>
      <c r="E116" s="28"/>
      <c r="F116" s="28"/>
      <c r="G116" s="28"/>
      <c r="H116" s="28"/>
      <c r="I116" s="28"/>
      <c r="J116" s="28"/>
    </row>
    <row r="117" spans="1:10" s="40" customFormat="1" ht="15" customHeight="1" x14ac:dyDescent="0.3">
      <c r="A117"/>
      <c r="B117" t="s">
        <v>102</v>
      </c>
      <c r="C117" s="78">
        <v>0.25</v>
      </c>
      <c r="D117"/>
      <c r="E117"/>
      <c r="F117"/>
      <c r="G117"/>
      <c r="H117"/>
      <c r="I117"/>
      <c r="J117"/>
    </row>
    <row r="118" spans="1:10" s="40" customFormat="1" ht="15" customHeight="1" x14ac:dyDescent="0.3">
      <c r="A118"/>
      <c r="B118" t="s">
        <v>115</v>
      </c>
      <c r="C118" s="76">
        <v>15000000</v>
      </c>
      <c r="D118"/>
      <c r="E118"/>
      <c r="F118"/>
      <c r="G118"/>
      <c r="H118"/>
      <c r="I118"/>
      <c r="J118"/>
    </row>
    <row r="119" spans="1:10" ht="15" customHeight="1" x14ac:dyDescent="0.3">
      <c r="A119"/>
      <c r="B119" t="s">
        <v>116</v>
      </c>
    </row>
    <row r="120" spans="1:10" ht="15" customHeight="1" x14ac:dyDescent="0.3">
      <c r="A120"/>
      <c r="B120" t="s">
        <v>108</v>
      </c>
    </row>
    <row r="121" spans="1:10" ht="15" customHeight="1" x14ac:dyDescent="0.3">
      <c r="A121"/>
      <c r="B121" t="s">
        <v>109</v>
      </c>
    </row>
    <row r="122" spans="1:10" ht="14.4" x14ac:dyDescent="0.3">
      <c r="A122"/>
      <c r="B122" t="s">
        <v>110</v>
      </c>
      <c r="C122" s="95"/>
    </row>
    <row r="123" spans="1:10" ht="15" customHeight="1" x14ac:dyDescent="0.3">
      <c r="A123"/>
      <c r="B123" t="s">
        <v>111</v>
      </c>
    </row>
    <row r="124" spans="1:10" s="40" customFormat="1" ht="15" customHeight="1" x14ac:dyDescent="0.3">
      <c r="A124"/>
      <c r="B124"/>
      <c r="C124"/>
      <c r="D124"/>
      <c r="E124"/>
      <c r="F124"/>
      <c r="G124"/>
      <c r="H124"/>
      <c r="I124"/>
      <c r="J124"/>
    </row>
    <row r="125" spans="1:10" s="40" customFormat="1" ht="15" customHeight="1" x14ac:dyDescent="0.3">
      <c r="A125"/>
      <c r="B125" s="58" t="s">
        <v>50</v>
      </c>
      <c r="C125" s="59" t="s">
        <v>52</v>
      </c>
      <c r="D125" s="59" t="s">
        <v>42</v>
      </c>
      <c r="E125" s="58" t="s">
        <v>51</v>
      </c>
      <c r="G125"/>
      <c r="H125"/>
      <c r="I125"/>
      <c r="J125"/>
    </row>
    <row r="126" spans="1:10" s="40" customFormat="1" ht="15" customHeight="1" x14ac:dyDescent="0.3">
      <c r="A126"/>
      <c r="B126" t="s">
        <v>67</v>
      </c>
      <c r="C126" s="78">
        <v>0.23333333333333334</v>
      </c>
      <c r="D126"/>
      <c r="E126"/>
      <c r="G126"/>
      <c r="H126"/>
      <c r="I126"/>
      <c r="J126"/>
    </row>
    <row r="127" spans="1:10" s="40" customFormat="1" ht="15" customHeight="1" x14ac:dyDescent="0.3">
      <c r="A127"/>
      <c r="B127" t="s">
        <v>68</v>
      </c>
      <c r="C127" s="78">
        <v>0.3</v>
      </c>
      <c r="D127"/>
      <c r="E127"/>
      <c r="G127"/>
      <c r="H127"/>
      <c r="I127"/>
      <c r="J127"/>
    </row>
    <row r="128" spans="1:10" s="40" customFormat="1" ht="15" customHeight="1" x14ac:dyDescent="0.3">
      <c r="A128"/>
      <c r="B128" t="s">
        <v>69</v>
      </c>
      <c r="C128" s="78">
        <v>0.13333333333333333</v>
      </c>
      <c r="D128"/>
      <c r="E128"/>
      <c r="G128"/>
      <c r="H128"/>
      <c r="I128"/>
      <c r="J128"/>
    </row>
    <row r="129" spans="1:10" s="40" customFormat="1" ht="15" customHeight="1" x14ac:dyDescent="0.3">
      <c r="A129"/>
      <c r="B129" t="s">
        <v>70</v>
      </c>
      <c r="C129" s="78">
        <v>0.33333333333333331</v>
      </c>
      <c r="D129"/>
      <c r="E129"/>
      <c r="G129"/>
      <c r="H129"/>
      <c r="I129"/>
      <c r="J129"/>
    </row>
    <row r="130" spans="1:10" s="40" customFormat="1" ht="15" customHeight="1" x14ac:dyDescent="0.3">
      <c r="A130"/>
      <c r="B130" t="s">
        <v>34</v>
      </c>
      <c r="C130" s="70"/>
      <c r="D130"/>
      <c r="E130"/>
      <c r="G130"/>
      <c r="H130"/>
      <c r="I130"/>
      <c r="J130"/>
    </row>
    <row r="131" spans="1:10" s="40" customFormat="1" ht="15" customHeight="1" x14ac:dyDescent="0.3">
      <c r="A131"/>
      <c r="B131"/>
      <c r="C131"/>
      <c r="D131"/>
      <c r="E131"/>
      <c r="F131"/>
      <c r="G131"/>
      <c r="H131"/>
      <c r="I131"/>
      <c r="J131"/>
    </row>
    <row r="132" spans="1:10" s="40" customFormat="1" ht="15" customHeight="1" x14ac:dyDescent="0.3">
      <c r="A132"/>
      <c r="B132" t="s">
        <v>71</v>
      </c>
      <c r="C132"/>
      <c r="D132"/>
      <c r="E132"/>
      <c r="F132"/>
      <c r="G132"/>
      <c r="H132"/>
      <c r="I132"/>
      <c r="J132"/>
    </row>
    <row r="133" spans="1:10" s="40" customFormat="1" ht="15" customHeight="1" x14ac:dyDescent="0.3">
      <c r="A133"/>
      <c r="B133" s="58" t="s">
        <v>40</v>
      </c>
      <c r="C133" s="58" t="s">
        <v>41</v>
      </c>
      <c r="D133" s="59" t="s">
        <v>42</v>
      </c>
      <c r="E133" s="59" t="s">
        <v>43</v>
      </c>
      <c r="F133"/>
      <c r="G133"/>
      <c r="H133"/>
      <c r="I133"/>
      <c r="J133"/>
    </row>
    <row r="134" spans="1:10" s="40" customFormat="1" ht="15" customHeight="1" x14ac:dyDescent="0.3">
      <c r="A134"/>
      <c r="B134" s="101" t="s">
        <v>44</v>
      </c>
      <c r="C134" s="101" t="s">
        <v>45</v>
      </c>
      <c r="D134" s="101"/>
      <c r="E134" s="103"/>
      <c r="F134"/>
      <c r="G134"/>
      <c r="H134"/>
      <c r="I134"/>
      <c r="J134"/>
    </row>
    <row r="135" spans="1:10" s="40" customFormat="1" ht="15" customHeight="1" x14ac:dyDescent="0.3">
      <c r="A135"/>
      <c r="B135" s="101" t="s">
        <v>46</v>
      </c>
      <c r="C135" s="101" t="s">
        <v>45</v>
      </c>
      <c r="D135" s="101"/>
      <c r="E135" s="103"/>
      <c r="F135"/>
      <c r="G135"/>
      <c r="H135"/>
      <c r="I135"/>
      <c r="J135"/>
    </row>
    <row r="136" spans="1:10" s="40" customFormat="1" ht="15" customHeight="1" x14ac:dyDescent="0.3">
      <c r="A136"/>
      <c r="B136" t="s">
        <v>48</v>
      </c>
      <c r="C136" t="s">
        <v>72</v>
      </c>
      <c r="D136"/>
      <c r="E136" s="70"/>
      <c r="F136"/>
      <c r="G136"/>
      <c r="H136"/>
      <c r="I136"/>
      <c r="J136"/>
    </row>
    <row r="137" spans="1:10" s="40" customFormat="1" ht="15" customHeight="1" x14ac:dyDescent="0.3">
      <c r="A137"/>
      <c r="B137" s="101" t="s">
        <v>53</v>
      </c>
      <c r="C137" s="101" t="s">
        <v>73</v>
      </c>
      <c r="D137" s="101"/>
      <c r="E137" s="103"/>
      <c r="F137"/>
      <c r="G137"/>
      <c r="H137"/>
      <c r="I137"/>
      <c r="J137"/>
    </row>
    <row r="138" spans="1:10" s="40" customFormat="1" ht="15" customHeight="1" x14ac:dyDescent="0.3">
      <c r="A138"/>
      <c r="B138" s="101" t="s">
        <v>54</v>
      </c>
      <c r="C138" s="101" t="s">
        <v>73</v>
      </c>
      <c r="D138" s="101"/>
      <c r="E138" s="103"/>
      <c r="F138"/>
      <c r="G138"/>
      <c r="H138"/>
      <c r="I138"/>
      <c r="J138"/>
    </row>
    <row r="139" spans="1:10" s="40" customFormat="1" ht="15" customHeight="1" x14ac:dyDescent="0.3">
      <c r="A139"/>
      <c r="B139" s="101" t="s">
        <v>55</v>
      </c>
      <c r="C139" s="101" t="s">
        <v>73</v>
      </c>
      <c r="D139" s="101"/>
      <c r="E139" s="103"/>
      <c r="F139"/>
      <c r="G139"/>
      <c r="H139"/>
      <c r="I139"/>
      <c r="J139"/>
    </row>
    <row r="140" spans="1:10" s="40" customFormat="1" ht="15" customHeight="1" x14ac:dyDescent="0.3">
      <c r="A140"/>
      <c r="B140" s="101" t="s">
        <v>56</v>
      </c>
      <c r="C140" s="101" t="s">
        <v>73</v>
      </c>
      <c r="D140" s="101"/>
      <c r="E140" s="103"/>
      <c r="F140"/>
      <c r="G140"/>
      <c r="H140"/>
      <c r="I140"/>
      <c r="J140"/>
    </row>
    <row r="141" spans="1:10" s="40" customFormat="1" ht="15" customHeight="1" x14ac:dyDescent="0.3">
      <c r="A141"/>
      <c r="B141" t="s">
        <v>55</v>
      </c>
      <c r="C141" t="s">
        <v>74</v>
      </c>
      <c r="D141"/>
      <c r="E141" s="70"/>
      <c r="F141"/>
      <c r="G141"/>
      <c r="H141"/>
      <c r="I141"/>
      <c r="J141"/>
    </row>
    <row r="142" spans="1:10" s="40" customFormat="1" ht="15" customHeight="1" x14ac:dyDescent="0.3">
      <c r="A142"/>
      <c r="B142" t="s">
        <v>60</v>
      </c>
      <c r="C142" t="s">
        <v>74</v>
      </c>
      <c r="D142"/>
      <c r="E142" s="70"/>
      <c r="F142"/>
      <c r="G142"/>
      <c r="H142"/>
      <c r="I142"/>
      <c r="J142"/>
    </row>
    <row r="143" spans="1:10" s="40" customFormat="1" ht="15" customHeight="1" x14ac:dyDescent="0.3">
      <c r="A143"/>
      <c r="B143" t="s">
        <v>61</v>
      </c>
      <c r="C143" t="s">
        <v>74</v>
      </c>
      <c r="D143"/>
      <c r="E143" s="70"/>
      <c r="F143"/>
      <c r="G143"/>
      <c r="H143"/>
      <c r="I143"/>
      <c r="J143"/>
    </row>
    <row r="144" spans="1:10" s="40" customFormat="1" ht="15" customHeight="1" x14ac:dyDescent="0.3">
      <c r="A144"/>
      <c r="B144" t="s">
        <v>62</v>
      </c>
      <c r="C144" t="s">
        <v>74</v>
      </c>
      <c r="D144"/>
      <c r="E144" s="70"/>
      <c r="F144"/>
      <c r="G144"/>
      <c r="H144"/>
      <c r="I144"/>
      <c r="J144"/>
    </row>
    <row r="145" spans="1:10" s="40" customFormat="1" ht="15" customHeight="1" x14ac:dyDescent="0.3">
      <c r="A145"/>
      <c r="B145" s="101" t="s">
        <v>67</v>
      </c>
      <c r="C145" s="101" t="s">
        <v>75</v>
      </c>
      <c r="D145" s="101"/>
      <c r="E145" s="103"/>
      <c r="F145"/>
      <c r="G145"/>
      <c r="H145"/>
      <c r="I145"/>
      <c r="J145"/>
    </row>
    <row r="146" spans="1:10" s="40" customFormat="1" ht="15" customHeight="1" x14ac:dyDescent="0.3">
      <c r="A146"/>
      <c r="B146" s="101" t="s">
        <v>68</v>
      </c>
      <c r="C146" s="101" t="s">
        <v>75</v>
      </c>
      <c r="D146" s="101"/>
      <c r="E146" s="103"/>
      <c r="F146"/>
      <c r="G146"/>
      <c r="H146"/>
      <c r="I146"/>
      <c r="J146"/>
    </row>
    <row r="147" spans="1:10" s="40" customFormat="1" ht="15" customHeight="1" x14ac:dyDescent="0.3">
      <c r="A147"/>
      <c r="B147" s="101" t="s">
        <v>76</v>
      </c>
      <c r="C147" s="101" t="s">
        <v>75</v>
      </c>
      <c r="D147" s="101"/>
      <c r="E147" s="103"/>
      <c r="F147"/>
      <c r="G147"/>
      <c r="H147"/>
      <c r="I147"/>
      <c r="J147"/>
    </row>
    <row r="148" spans="1:10" s="40" customFormat="1" ht="15" customHeight="1" x14ac:dyDescent="0.3">
      <c r="A148"/>
      <c r="B148" s="101" t="s">
        <v>70</v>
      </c>
      <c r="C148" s="101" t="s">
        <v>75</v>
      </c>
      <c r="D148" s="101"/>
      <c r="E148" s="103"/>
      <c r="F148"/>
      <c r="G148"/>
      <c r="H148"/>
      <c r="I148"/>
      <c r="J148"/>
    </row>
    <row r="149" spans="1:10" s="40" customFormat="1" ht="15" customHeight="1" x14ac:dyDescent="0.3">
      <c r="A149"/>
      <c r="B149" t="s">
        <v>32</v>
      </c>
      <c r="C149" t="s">
        <v>72</v>
      </c>
      <c r="D149"/>
      <c r="E149" s="70"/>
      <c r="F149"/>
      <c r="G149"/>
      <c r="H149"/>
      <c r="I149"/>
      <c r="J149"/>
    </row>
    <row r="150" spans="1:10" s="40" customFormat="1" ht="15" customHeight="1" x14ac:dyDescent="0.3">
      <c r="A150"/>
      <c r="B150" t="s">
        <v>34</v>
      </c>
      <c r="D150" s="101"/>
      <c r="E150" s="70"/>
      <c r="F150"/>
      <c r="G150"/>
      <c r="H150"/>
      <c r="I150"/>
      <c r="J150"/>
    </row>
    <row r="151" spans="1:10" s="40" customFormat="1" ht="15" customHeight="1" x14ac:dyDescent="0.3">
      <c r="A151"/>
      <c r="B151"/>
      <c r="C151"/>
      <c r="D151"/>
      <c r="E151"/>
      <c r="F151"/>
      <c r="G151"/>
      <c r="H151"/>
      <c r="I151"/>
      <c r="J151"/>
    </row>
    <row r="152" spans="1:10" s="40" customFormat="1" ht="15" customHeight="1" x14ac:dyDescent="0.3">
      <c r="A152" s="51" t="s">
        <v>90</v>
      </c>
      <c r="B152"/>
      <c r="C152"/>
      <c r="D152"/>
      <c r="E152"/>
      <c r="F152"/>
      <c r="G152"/>
      <c r="H152"/>
      <c r="I152"/>
      <c r="J152"/>
    </row>
    <row r="153" spans="1:10" s="40" customFormat="1" ht="15" customHeight="1" x14ac:dyDescent="0.25"/>
    <row r="154" spans="1:10" s="40" customFormat="1" ht="15" customHeight="1" x14ac:dyDescent="0.25">
      <c r="A154" s="51"/>
    </row>
    <row r="155" spans="1:10" s="40" customFormat="1" ht="15" customHeight="1" x14ac:dyDescent="0.25">
      <c r="A155" s="51"/>
    </row>
    <row r="156" spans="1:10" s="40" customFormat="1" ht="15" customHeight="1" x14ac:dyDescent="0.25">
      <c r="A156" s="51"/>
    </row>
    <row r="157" spans="1:10" s="40" customFormat="1" ht="15" customHeight="1" x14ac:dyDescent="0.25">
      <c r="A157" s="51"/>
    </row>
    <row r="158" spans="1:10" s="40" customFormat="1" ht="15" customHeight="1" x14ac:dyDescent="0.25">
      <c r="A158" s="51"/>
    </row>
    <row r="159" spans="1:10" s="40" customFormat="1" ht="15" customHeight="1" x14ac:dyDescent="0.25">
      <c r="A159" s="51"/>
    </row>
    <row r="160" spans="1:10" s="40" customFormat="1" ht="15" customHeight="1" x14ac:dyDescent="0.25">
      <c r="A160" s="51"/>
    </row>
    <row r="161" spans="1:1" s="40" customFormat="1" ht="15" customHeight="1" x14ac:dyDescent="0.25">
      <c r="A161" s="51"/>
    </row>
    <row r="162" spans="1:1" s="40" customFormat="1" ht="15" customHeight="1" x14ac:dyDescent="0.25">
      <c r="A162" s="51"/>
    </row>
    <row r="163" spans="1:1" s="40" customFormat="1" ht="15" customHeight="1" x14ac:dyDescent="0.25">
      <c r="A163" s="51"/>
    </row>
    <row r="164" spans="1:1" s="40" customFormat="1" ht="15" customHeight="1" x14ac:dyDescent="0.25">
      <c r="A164" s="51"/>
    </row>
    <row r="165" spans="1:1" s="40" customFormat="1" ht="15" customHeight="1" x14ac:dyDescent="0.25">
      <c r="A165" s="51"/>
    </row>
    <row r="166" spans="1:1" s="40" customFormat="1" ht="15" customHeight="1" x14ac:dyDescent="0.25">
      <c r="A166" s="51"/>
    </row>
    <row r="167" spans="1:1" s="40" customFormat="1" ht="15" customHeight="1" x14ac:dyDescent="0.25">
      <c r="A167" s="51"/>
    </row>
    <row r="168" spans="1:1" s="40" customFormat="1" ht="15" customHeight="1" x14ac:dyDescent="0.25">
      <c r="A168" s="51"/>
    </row>
    <row r="169" spans="1:1" s="40" customFormat="1" ht="15" customHeight="1" x14ac:dyDescent="0.25">
      <c r="A169" s="51"/>
    </row>
    <row r="170" spans="1:1" s="40" customFormat="1" ht="15" customHeight="1" x14ac:dyDescent="0.25">
      <c r="A170" s="51"/>
    </row>
    <row r="171" spans="1:1" s="40" customFormat="1" ht="15" customHeight="1" x14ac:dyDescent="0.25">
      <c r="A171" s="51"/>
    </row>
    <row r="172" spans="1:1" s="40" customFormat="1" ht="15" customHeight="1" x14ac:dyDescent="0.25">
      <c r="A172" s="51"/>
    </row>
    <row r="173" spans="1:1" s="40" customFormat="1" ht="15" customHeight="1" x14ac:dyDescent="0.25">
      <c r="A173" s="51"/>
    </row>
    <row r="174" spans="1:1" s="40" customFormat="1" ht="15" customHeight="1" x14ac:dyDescent="0.25">
      <c r="A174" s="51"/>
    </row>
    <row r="175" spans="1:1" s="40" customFormat="1" ht="15" customHeight="1" x14ac:dyDescent="0.25">
      <c r="A175" s="51"/>
    </row>
    <row r="176" spans="1:1" s="40" customFormat="1" ht="15" customHeight="1" x14ac:dyDescent="0.25">
      <c r="A176" s="51"/>
    </row>
    <row r="177" spans="1:1" s="40" customFormat="1" ht="15" customHeight="1" x14ac:dyDescent="0.25">
      <c r="A177" s="51"/>
    </row>
    <row r="178" spans="1:1" s="40" customFormat="1" ht="15" customHeight="1" x14ac:dyDescent="0.25">
      <c r="A178" s="51"/>
    </row>
    <row r="179" spans="1:1" s="40" customFormat="1" ht="15" customHeight="1" x14ac:dyDescent="0.25">
      <c r="A179" s="51"/>
    </row>
    <row r="180" spans="1:1" s="40" customFormat="1" ht="15" customHeight="1" x14ac:dyDescent="0.25">
      <c r="A180" s="51"/>
    </row>
    <row r="181" spans="1:1" s="40" customFormat="1" ht="15" customHeight="1" x14ac:dyDescent="0.25">
      <c r="A181" s="51"/>
    </row>
    <row r="182" spans="1:1" s="40" customFormat="1" ht="15" customHeight="1" x14ac:dyDescent="0.25">
      <c r="A182" s="51"/>
    </row>
    <row r="183" spans="1:1" s="40" customFormat="1" ht="15" customHeight="1" x14ac:dyDescent="0.25">
      <c r="A183" s="51"/>
    </row>
    <row r="184" spans="1:1" s="40" customFormat="1" ht="15" customHeight="1" x14ac:dyDescent="0.25">
      <c r="A184" s="51"/>
    </row>
    <row r="185" spans="1:1" s="40" customFormat="1" ht="15" customHeight="1" x14ac:dyDescent="0.25">
      <c r="A185" s="51"/>
    </row>
    <row r="186" spans="1:1" s="40" customFormat="1" ht="15" customHeight="1" x14ac:dyDescent="0.25">
      <c r="A186" s="51"/>
    </row>
    <row r="187" spans="1:1" s="40" customFormat="1" ht="15" customHeight="1" x14ac:dyDescent="0.25">
      <c r="A187" s="51"/>
    </row>
    <row r="188" spans="1:1" s="40" customFormat="1" ht="15" customHeight="1" x14ac:dyDescent="0.25">
      <c r="A188" s="51"/>
    </row>
    <row r="189" spans="1:1" s="40" customFormat="1" ht="15" customHeight="1" x14ac:dyDescent="0.25">
      <c r="A189" s="51"/>
    </row>
    <row r="190" spans="1:1" s="40" customFormat="1" ht="15" customHeight="1" x14ac:dyDescent="0.25">
      <c r="A190" s="51"/>
    </row>
    <row r="191" spans="1:1" s="40" customFormat="1" ht="15" customHeight="1" x14ac:dyDescent="0.25">
      <c r="A191" s="51"/>
    </row>
    <row r="192" spans="1:1" s="40" customFormat="1" ht="15" customHeight="1" x14ac:dyDescent="0.25">
      <c r="A192" s="51"/>
    </row>
    <row r="193" spans="1:1" s="40" customFormat="1" ht="15" customHeight="1" x14ac:dyDescent="0.25">
      <c r="A193" s="51"/>
    </row>
    <row r="194" spans="1:1" s="40" customFormat="1" ht="15" customHeight="1" x14ac:dyDescent="0.25">
      <c r="A194" s="51"/>
    </row>
    <row r="195" spans="1:1" s="40" customFormat="1" ht="15" customHeight="1" x14ac:dyDescent="0.25">
      <c r="A195" s="51"/>
    </row>
    <row r="196" spans="1:1" s="40" customFormat="1" ht="15" customHeight="1" x14ac:dyDescent="0.25">
      <c r="A196" s="51"/>
    </row>
    <row r="197" spans="1:1" s="40" customFormat="1" ht="15" customHeight="1" x14ac:dyDescent="0.25">
      <c r="A197" s="51"/>
    </row>
    <row r="198" spans="1:1" s="40" customFormat="1" ht="15" customHeight="1" x14ac:dyDescent="0.25">
      <c r="A198" s="51"/>
    </row>
    <row r="199" spans="1:1" s="40" customFormat="1" ht="15" customHeight="1" x14ac:dyDescent="0.25">
      <c r="A199" s="51"/>
    </row>
    <row r="200" spans="1:1" s="40" customFormat="1" ht="15" customHeight="1" x14ac:dyDescent="0.25">
      <c r="A200" s="51"/>
    </row>
    <row r="201" spans="1:1" s="40" customFormat="1" ht="15" customHeight="1" x14ac:dyDescent="0.25">
      <c r="A201" s="51"/>
    </row>
    <row r="202" spans="1:1" s="40" customFormat="1" ht="15" customHeight="1" x14ac:dyDescent="0.25">
      <c r="A202" s="51"/>
    </row>
    <row r="203" spans="1:1" s="40" customFormat="1" ht="15" customHeight="1" x14ac:dyDescent="0.25">
      <c r="A203" s="51"/>
    </row>
    <row r="204" spans="1:1" s="40" customFormat="1" ht="15" customHeight="1" x14ac:dyDescent="0.25">
      <c r="A204" s="51"/>
    </row>
    <row r="205" spans="1:1" s="40" customFormat="1" ht="15" customHeight="1" x14ac:dyDescent="0.25">
      <c r="A205" s="51"/>
    </row>
    <row r="206" spans="1:1" s="40" customFormat="1" ht="15" customHeight="1" x14ac:dyDescent="0.25">
      <c r="A206" s="51"/>
    </row>
    <row r="207" spans="1:1" s="40" customFormat="1" ht="15" customHeight="1" x14ac:dyDescent="0.25">
      <c r="A207" s="51"/>
    </row>
    <row r="208" spans="1:1" s="40" customFormat="1" ht="15" customHeight="1" x14ac:dyDescent="0.25">
      <c r="A208" s="51"/>
    </row>
    <row r="209" spans="1:1" s="40" customFormat="1" ht="15" customHeight="1" x14ac:dyDescent="0.25">
      <c r="A209" s="51"/>
    </row>
    <row r="210" spans="1:1" s="40" customFormat="1" ht="15" customHeight="1" x14ac:dyDescent="0.25">
      <c r="A210" s="51"/>
    </row>
    <row r="211" spans="1:1" s="40" customFormat="1" ht="15" customHeight="1" x14ac:dyDescent="0.25">
      <c r="A211" s="51"/>
    </row>
    <row r="212" spans="1:1" s="54" customFormat="1" ht="15" customHeight="1" x14ac:dyDescent="0.3">
      <c r="A212" s="53"/>
    </row>
    <row r="213" spans="1:1" s="54" customFormat="1" ht="15" customHeight="1" x14ac:dyDescent="0.3">
      <c r="A213" s="53"/>
    </row>
    <row r="214" spans="1:1" s="54" customFormat="1" ht="15" customHeight="1" x14ac:dyDescent="0.3">
      <c r="A214" s="53"/>
    </row>
    <row r="215" spans="1:1" s="54" customFormat="1" ht="15" customHeight="1" x14ac:dyDescent="0.3">
      <c r="A215" s="53"/>
    </row>
    <row r="216" spans="1:1" s="54" customFormat="1" ht="15" customHeight="1" x14ac:dyDescent="0.3">
      <c r="A216" s="53"/>
    </row>
    <row r="217" spans="1:1" s="54" customFormat="1" ht="15" customHeight="1" x14ac:dyDescent="0.3">
      <c r="A217" s="53"/>
    </row>
    <row r="218" spans="1:1" s="54" customFormat="1" ht="15" customHeight="1" x14ac:dyDescent="0.3">
      <c r="A218" s="53"/>
    </row>
    <row r="219" spans="1:1" s="54" customFormat="1" ht="15" customHeight="1" x14ac:dyDescent="0.3">
      <c r="A219" s="53"/>
    </row>
    <row r="220" spans="1:1" s="39" customFormat="1" ht="15" customHeight="1" x14ac:dyDescent="0.3">
      <c r="A220" s="12"/>
    </row>
    <row r="221" spans="1:1" s="39" customFormat="1" ht="15" customHeight="1" x14ac:dyDescent="0.3">
      <c r="A221" s="12"/>
    </row>
    <row r="222" spans="1:1" s="39" customFormat="1" ht="15" customHeight="1" x14ac:dyDescent="0.3">
      <c r="A222" s="12"/>
    </row>
    <row r="223" spans="1:1" s="39" customFormat="1" ht="15" customHeight="1" x14ac:dyDescent="0.3">
      <c r="A223" s="12"/>
    </row>
    <row r="224" spans="1:1" s="39" customFormat="1" ht="15" customHeight="1" x14ac:dyDescent="0.3">
      <c r="A224" s="12"/>
    </row>
    <row r="225" spans="1:1" s="39" customFormat="1" ht="15" customHeight="1" x14ac:dyDescent="0.3">
      <c r="A225" s="12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80"/>
  <sheetViews>
    <sheetView tabSelected="1" topLeftCell="A3" zoomScale="115" zoomScaleNormal="115" workbookViewId="0">
      <pane xSplit="2" topLeftCell="C1" activePane="topRight" state="frozen"/>
      <selection activeCell="A2" sqref="A2"/>
      <selection pane="topRight" activeCell="M4" sqref="M4"/>
    </sheetView>
  </sheetViews>
  <sheetFormatPr defaultColWidth="9.109375" defaultRowHeight="15.6" x14ac:dyDescent="0.3"/>
  <cols>
    <col min="1" max="1" width="1.5546875" style="12" customWidth="1"/>
    <col min="2" max="2" width="30.44140625" customWidth="1"/>
    <col min="3" max="3" width="12.6640625" style="38" customWidth="1"/>
    <col min="4" max="13" width="12.6640625" customWidth="1"/>
    <col min="15" max="15" width="13" bestFit="1" customWidth="1"/>
  </cols>
  <sheetData>
    <row r="1" spans="1:18" ht="45" customHeight="1" x14ac:dyDescent="0.55000000000000004">
      <c r="A1" s="4" t="str">
        <f>Welcome!A2</f>
        <v>Venture Investing: Cap Table Case Study</v>
      </c>
      <c r="B1" s="7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8" ht="30" customHeight="1" x14ac:dyDescent="0.4">
      <c r="A2" s="11" t="s">
        <v>122</v>
      </c>
      <c r="B2" s="6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8" s="54" customFormat="1" ht="13.8" x14ac:dyDescent="0.3">
      <c r="A3" s="51"/>
      <c r="B3" s="40"/>
      <c r="C3" s="45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</row>
    <row r="4" spans="1:18" s="54" customFormat="1" ht="15" customHeight="1" x14ac:dyDescent="0.3">
      <c r="A4" s="51"/>
      <c r="B4" s="40"/>
      <c r="C4" s="45"/>
      <c r="D4" s="40"/>
      <c r="E4" s="40"/>
      <c r="F4" s="40"/>
      <c r="G4" s="40"/>
      <c r="H4" s="40"/>
      <c r="I4" s="40"/>
      <c r="J4" s="40"/>
      <c r="L4" s="42" t="s">
        <v>77</v>
      </c>
      <c r="M4" s="55">
        <f>G8*L28</f>
        <v>37500000</v>
      </c>
      <c r="N4" s="40"/>
      <c r="O4" s="40"/>
      <c r="P4" s="40"/>
      <c r="Q4" s="40"/>
      <c r="R4" s="40"/>
    </row>
    <row r="5" spans="1:18" s="54" customFormat="1" ht="15" customHeight="1" x14ac:dyDescent="0.3">
      <c r="A5" s="51"/>
      <c r="B5" s="40"/>
      <c r="C5" s="45"/>
      <c r="D5" s="40"/>
      <c r="E5" s="56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</row>
    <row r="6" spans="1:18" s="54" customFormat="1" ht="15" customHeight="1" x14ac:dyDescent="0.3">
      <c r="A6" s="51"/>
      <c r="B6"/>
      <c r="C6" s="65" t="s">
        <v>45</v>
      </c>
      <c r="D6" s="114" t="s">
        <v>26</v>
      </c>
      <c r="E6" s="115"/>
      <c r="F6" s="114" t="s">
        <v>27</v>
      </c>
      <c r="G6" s="115"/>
      <c r="H6" s="114" t="s">
        <v>28</v>
      </c>
      <c r="I6" s="115"/>
      <c r="J6" s="65" t="s">
        <v>78</v>
      </c>
      <c r="K6" s="62"/>
      <c r="L6" s="63"/>
      <c r="M6" s="64" t="s">
        <v>79</v>
      </c>
      <c r="N6" s="40"/>
      <c r="O6" s="40"/>
      <c r="P6" s="40"/>
      <c r="Q6" s="40"/>
      <c r="R6" s="40"/>
    </row>
    <row r="7" spans="1:18" s="54" customFormat="1" ht="15" customHeight="1" thickBot="1" x14ac:dyDescent="0.35">
      <c r="A7" s="51"/>
      <c r="B7" s="79" t="s">
        <v>80</v>
      </c>
      <c r="C7" s="81" t="s">
        <v>81</v>
      </c>
      <c r="D7" s="82" t="s">
        <v>82</v>
      </c>
      <c r="E7" s="83" t="s">
        <v>81</v>
      </c>
      <c r="F7" s="82" t="s">
        <v>82</v>
      </c>
      <c r="G7" s="83" t="s">
        <v>81</v>
      </c>
      <c r="H7" s="82" t="s">
        <v>82</v>
      </c>
      <c r="I7" s="83" t="s">
        <v>81</v>
      </c>
      <c r="J7" s="81" t="s">
        <v>72</v>
      </c>
      <c r="K7" s="82" t="s">
        <v>83</v>
      </c>
      <c r="L7" s="84" t="s">
        <v>84</v>
      </c>
      <c r="M7" s="83" t="s">
        <v>85</v>
      </c>
      <c r="N7" s="40"/>
      <c r="O7" s="40"/>
      <c r="P7" s="40"/>
      <c r="Q7" s="40"/>
      <c r="R7" s="40"/>
    </row>
    <row r="8" spans="1:18" s="54" customFormat="1" ht="15" customHeight="1" thickTop="1" x14ac:dyDescent="0.3">
      <c r="A8" s="52"/>
      <c r="B8" t="s">
        <v>86</v>
      </c>
      <c r="C8" s="80"/>
      <c r="D8" s="66"/>
      <c r="E8" s="96"/>
      <c r="F8" s="66"/>
      <c r="G8" s="96">
        <f>'Calcs - Complex Cap Table'!C74</f>
        <v>11.81249663827913</v>
      </c>
      <c r="H8" s="66"/>
      <c r="I8" s="96"/>
      <c r="J8" s="80"/>
      <c r="K8" s="66"/>
      <c r="L8"/>
      <c r="M8" s="67"/>
      <c r="N8" s="40"/>
      <c r="O8" s="40"/>
      <c r="P8" s="40"/>
      <c r="Q8" s="40"/>
      <c r="R8" s="40"/>
    </row>
    <row r="9" spans="1:18" s="54" customFormat="1" ht="15" customHeight="1" x14ac:dyDescent="0.3">
      <c r="A9" s="51" t="s">
        <v>29</v>
      </c>
      <c r="B9"/>
      <c r="C9" s="80"/>
      <c r="D9" s="66"/>
      <c r="E9" s="67"/>
      <c r="F9" s="66"/>
      <c r="G9" s="67"/>
      <c r="H9" s="66"/>
      <c r="I9" s="67"/>
      <c r="J9" s="80"/>
      <c r="K9" s="66"/>
      <c r="L9"/>
      <c r="M9" s="67"/>
      <c r="N9" s="40"/>
      <c r="O9" s="40"/>
      <c r="P9" s="40"/>
      <c r="Q9" s="40"/>
      <c r="R9" s="40"/>
    </row>
    <row r="10" spans="1:18" s="54" customFormat="1" ht="15" customHeight="1" x14ac:dyDescent="0.3">
      <c r="A10" s="51"/>
      <c r="B10" t="s">
        <v>44</v>
      </c>
      <c r="C10" s="80">
        <f>'Calcs - Complex Cap Table'!D24</f>
        <v>925000</v>
      </c>
      <c r="D10" s="66"/>
      <c r="E10" s="67"/>
      <c r="F10" s="66"/>
      <c r="G10" s="67"/>
      <c r="H10" s="66"/>
      <c r="I10" s="67"/>
      <c r="J10" s="80"/>
      <c r="K10" s="66"/>
      <c r="L10">
        <f>C10</f>
        <v>925000</v>
      </c>
      <c r="M10" s="68">
        <f>L10/$L$28</f>
        <v>0.29137491707755192</v>
      </c>
      <c r="N10" s="40"/>
      <c r="O10" s="40"/>
      <c r="P10" s="40"/>
      <c r="Q10" s="40"/>
      <c r="R10" s="40"/>
    </row>
    <row r="11" spans="1:18" s="54" customFormat="1" ht="15" customHeight="1" x14ac:dyDescent="0.3">
      <c r="A11" s="51"/>
      <c r="B11" t="s">
        <v>46</v>
      </c>
      <c r="C11" s="80">
        <f>'Calcs - Complex Cap Table'!D25</f>
        <v>925000</v>
      </c>
      <c r="D11" s="66"/>
      <c r="E11" s="67"/>
      <c r="F11" s="66"/>
      <c r="G11" s="67"/>
      <c r="H11" s="66"/>
      <c r="I11" s="67"/>
      <c r="J11" s="80"/>
      <c r="K11" s="66"/>
      <c r="L11">
        <f>C11</f>
        <v>925000</v>
      </c>
      <c r="M11" s="68">
        <f>L11/$L$28</f>
        <v>0.29137491707755192</v>
      </c>
      <c r="N11" s="40"/>
      <c r="O11" s="40"/>
      <c r="P11" s="40"/>
      <c r="Q11" s="40"/>
      <c r="R11" s="40"/>
    </row>
    <row r="12" spans="1:18" s="54" customFormat="1" ht="15" customHeight="1" x14ac:dyDescent="0.3">
      <c r="A12" s="51" t="s">
        <v>89</v>
      </c>
      <c r="B12"/>
      <c r="C12" s="80"/>
      <c r="D12" s="66"/>
      <c r="E12" s="67"/>
      <c r="F12" s="66"/>
      <c r="G12" s="67"/>
      <c r="H12" s="66"/>
      <c r="I12" s="67"/>
      <c r="J12" s="80"/>
      <c r="K12" s="66"/>
      <c r="L12"/>
      <c r="M12" s="68"/>
      <c r="N12" s="40"/>
      <c r="O12" s="40"/>
      <c r="P12" s="40"/>
      <c r="Q12" s="40"/>
      <c r="R12" s="40"/>
    </row>
    <row r="13" spans="1:18" s="54" customFormat="1" ht="15" customHeight="1" x14ac:dyDescent="0.3">
      <c r="A13" s="51"/>
      <c r="B13" t="s">
        <v>53</v>
      </c>
      <c r="C13" s="80"/>
      <c r="D13" s="66">
        <f>'Calcs - Complex Cap Table'!E40</f>
        <v>250000</v>
      </c>
      <c r="E13" s="67">
        <f>'Calcs - Complex Cap Table'!D40</f>
        <v>55555.555555555555</v>
      </c>
      <c r="F13" s="66"/>
      <c r="G13" s="67"/>
      <c r="H13" s="66"/>
      <c r="I13" s="67"/>
      <c r="J13" s="80"/>
      <c r="K13" s="66">
        <f>D13</f>
        <v>250000</v>
      </c>
      <c r="L13">
        <f>E13</f>
        <v>55555.555555555555</v>
      </c>
      <c r="M13" s="68">
        <f t="shared" ref="M13:M19" si="0">L13/$L$28</f>
        <v>1.7499995019672785E-2</v>
      </c>
      <c r="N13" s="40"/>
      <c r="O13" s="40"/>
      <c r="P13" s="40"/>
      <c r="Q13" s="40"/>
      <c r="R13" s="40"/>
    </row>
    <row r="14" spans="1:18" s="54" customFormat="1" ht="15" customHeight="1" x14ac:dyDescent="0.3">
      <c r="A14" s="51"/>
      <c r="B14" t="s">
        <v>54</v>
      </c>
      <c r="C14" s="80"/>
      <c r="D14" s="66">
        <f>'Calcs - Complex Cap Table'!E41</f>
        <v>250000</v>
      </c>
      <c r="E14" s="67">
        <f>'Calcs - Complex Cap Table'!D41</f>
        <v>55555.555555555555</v>
      </c>
      <c r="F14" s="66"/>
      <c r="G14" s="67"/>
      <c r="H14" s="66"/>
      <c r="I14" s="67"/>
      <c r="J14" s="80"/>
      <c r="K14" s="66">
        <f t="shared" ref="K14:K16" si="1">D14</f>
        <v>250000</v>
      </c>
      <c r="L14">
        <f t="shared" ref="L14:L16" si="2">E14</f>
        <v>55555.555555555555</v>
      </c>
      <c r="M14" s="68">
        <f t="shared" si="0"/>
        <v>1.7499995019672785E-2</v>
      </c>
      <c r="N14" s="40"/>
      <c r="O14" s="40"/>
      <c r="P14" s="40"/>
      <c r="Q14" s="40"/>
      <c r="R14" s="40"/>
    </row>
    <row r="15" spans="1:18" s="54" customFormat="1" ht="15" customHeight="1" x14ac:dyDescent="0.3">
      <c r="A15" s="51"/>
      <c r="B15" t="s">
        <v>55</v>
      </c>
      <c r="C15" s="80"/>
      <c r="D15" s="66">
        <f>'Calcs - Complex Cap Table'!E42</f>
        <v>250000</v>
      </c>
      <c r="E15" s="67">
        <f>'Calcs - Complex Cap Table'!D42</f>
        <v>55555.555555555555</v>
      </c>
      <c r="F15" s="66"/>
      <c r="G15" s="67"/>
      <c r="H15" s="66"/>
      <c r="I15" s="67"/>
      <c r="J15" s="80"/>
      <c r="K15" s="66">
        <f t="shared" si="1"/>
        <v>250000</v>
      </c>
      <c r="L15">
        <f t="shared" si="2"/>
        <v>55555.555555555555</v>
      </c>
      <c r="M15" s="68">
        <f t="shared" si="0"/>
        <v>1.7499995019672785E-2</v>
      </c>
      <c r="N15" s="40"/>
      <c r="O15" s="40"/>
      <c r="P15" s="40"/>
      <c r="Q15" s="40"/>
      <c r="R15" s="40"/>
    </row>
    <row r="16" spans="1:18" s="54" customFormat="1" ht="15" customHeight="1" x14ac:dyDescent="0.3">
      <c r="A16" s="51"/>
      <c r="B16" t="s">
        <v>56</v>
      </c>
      <c r="C16" s="80"/>
      <c r="D16" s="66">
        <f>'Calcs - Complex Cap Table'!E43</f>
        <v>250000</v>
      </c>
      <c r="E16" s="67">
        <f>'Calcs - Complex Cap Table'!D43</f>
        <v>55555.555555555555</v>
      </c>
      <c r="F16" s="66">
        <f>'Calcs - Complex Cap Table'!E78</f>
        <v>500000</v>
      </c>
      <c r="G16" s="67">
        <f>'Calcs - Complex Cap Table'!D78</f>
        <v>42328.05437418868</v>
      </c>
      <c r="H16" s="66"/>
      <c r="I16" s="67"/>
      <c r="J16" s="80"/>
      <c r="K16" s="66">
        <f>D16+F16</f>
        <v>750000</v>
      </c>
      <c r="L16">
        <f>E16+G16</f>
        <v>97883.609929744242</v>
      </c>
      <c r="M16" s="68">
        <f t="shared" si="0"/>
        <v>3.0833328353006124E-2</v>
      </c>
      <c r="N16" s="40"/>
      <c r="O16" s="40"/>
      <c r="P16" s="40"/>
      <c r="Q16" s="40"/>
      <c r="R16" s="40"/>
    </row>
    <row r="17" spans="1:18" s="54" customFormat="1" ht="15" customHeight="1" x14ac:dyDescent="0.3">
      <c r="A17" s="51"/>
      <c r="B17" t="s">
        <v>60</v>
      </c>
      <c r="C17" s="80"/>
      <c r="D17" s="66"/>
      <c r="E17" s="67"/>
      <c r="F17" s="66">
        <f>'Calcs - Complex Cap Table'!E79</f>
        <v>3000000.0000000005</v>
      </c>
      <c r="G17" s="67">
        <f>'Calcs - Complex Cap Table'!D79</f>
        <v>253968.32624513211</v>
      </c>
      <c r="H17" s="66"/>
      <c r="I17" s="67"/>
      <c r="J17" s="80"/>
      <c r="K17" s="66">
        <f t="shared" ref="K17:K19" si="3">D17+F17</f>
        <v>3000000.0000000005</v>
      </c>
      <c r="L17">
        <f t="shared" ref="L17:L19" si="4">E17+G17</f>
        <v>253968.32624513211</v>
      </c>
      <c r="M17" s="68">
        <f t="shared" si="0"/>
        <v>8.0000000000000016E-2</v>
      </c>
      <c r="N17" s="40"/>
      <c r="O17" s="40"/>
      <c r="P17" s="40"/>
      <c r="Q17" s="40"/>
      <c r="R17" s="40"/>
    </row>
    <row r="18" spans="1:18" s="54" customFormat="1" ht="15" customHeight="1" x14ac:dyDescent="0.3">
      <c r="A18" s="51"/>
      <c r="B18" t="s">
        <v>61</v>
      </c>
      <c r="C18" s="80"/>
      <c r="D18" s="66"/>
      <c r="E18" s="67"/>
      <c r="F18" s="66">
        <f>'Calcs - Complex Cap Table'!E80</f>
        <v>2500000</v>
      </c>
      <c r="G18" s="67">
        <f>'Calcs - Complex Cap Table'!D80</f>
        <v>211640.2718709434</v>
      </c>
      <c r="H18" s="66"/>
      <c r="I18" s="67"/>
      <c r="J18" s="80"/>
      <c r="K18" s="66">
        <f t="shared" si="3"/>
        <v>2500000</v>
      </c>
      <c r="L18">
        <f t="shared" si="4"/>
        <v>211640.2718709434</v>
      </c>
      <c r="M18" s="68">
        <f t="shared" si="0"/>
        <v>6.666666666666668E-2</v>
      </c>
      <c r="N18" s="40"/>
      <c r="O18" s="40"/>
      <c r="P18" s="40"/>
      <c r="Q18" s="40"/>
      <c r="R18" s="40"/>
    </row>
    <row r="19" spans="1:18" s="54" customFormat="1" ht="15" customHeight="1" x14ac:dyDescent="0.3">
      <c r="A19" s="51"/>
      <c r="B19" t="s">
        <v>62</v>
      </c>
      <c r="C19" s="80"/>
      <c r="D19" s="66"/>
      <c r="E19" s="67"/>
      <c r="F19" s="66">
        <f>'Calcs - Complex Cap Table'!E81</f>
        <v>1500000.0000000002</v>
      </c>
      <c r="G19" s="67">
        <f>'Calcs - Complex Cap Table'!D81</f>
        <v>126984.16312256605</v>
      </c>
      <c r="H19" s="66"/>
      <c r="I19" s="67"/>
      <c r="J19" s="80"/>
      <c r="K19" s="66">
        <f t="shared" si="3"/>
        <v>1500000.0000000002</v>
      </c>
      <c r="L19">
        <f t="shared" si="4"/>
        <v>126984.16312256605</v>
      </c>
      <c r="M19" s="68">
        <f t="shared" si="0"/>
        <v>4.0000000000000008E-2</v>
      </c>
      <c r="N19" s="40"/>
      <c r="O19" s="40"/>
      <c r="P19" s="40"/>
      <c r="Q19" s="40"/>
      <c r="R19" s="40"/>
    </row>
    <row r="20" spans="1:18" s="54" customFormat="1" ht="15" customHeight="1" x14ac:dyDescent="0.3">
      <c r="A20" s="51"/>
      <c r="B20" t="s">
        <v>87</v>
      </c>
      <c r="C20" s="80"/>
      <c r="D20" s="66"/>
      <c r="E20" s="67"/>
      <c r="F20" s="66"/>
      <c r="G20" s="67"/>
      <c r="H20" s="66"/>
      <c r="I20" s="67"/>
      <c r="J20" s="80"/>
      <c r="K20" s="66"/>
      <c r="L20"/>
      <c r="M20" s="68"/>
      <c r="N20" s="40"/>
      <c r="O20" s="40"/>
      <c r="P20" s="40"/>
      <c r="Q20" s="40"/>
      <c r="R20" s="40"/>
    </row>
    <row r="21" spans="1:18" s="54" customFormat="1" ht="15" customHeight="1" x14ac:dyDescent="0.3">
      <c r="A21" s="51"/>
      <c r="B21" t="s">
        <v>70</v>
      </c>
      <c r="C21" s="80"/>
      <c r="D21" s="66"/>
      <c r="E21" s="67"/>
      <c r="F21" s="66"/>
      <c r="G21" s="67"/>
      <c r="H21" s="66"/>
      <c r="I21" s="67"/>
      <c r="J21" s="80"/>
      <c r="K21" s="66"/>
      <c r="L21"/>
      <c r="M21" s="68"/>
      <c r="N21" s="40"/>
      <c r="O21" s="40"/>
      <c r="P21" s="40"/>
      <c r="Q21" s="40"/>
      <c r="R21" s="40"/>
    </row>
    <row r="22" spans="1:18" s="54" customFormat="1" ht="15" customHeight="1" x14ac:dyDescent="0.3">
      <c r="A22" s="51"/>
      <c r="B22" t="s">
        <v>68</v>
      </c>
      <c r="C22" s="80"/>
      <c r="D22" s="66"/>
      <c r="E22" s="67"/>
      <c r="F22" s="66"/>
      <c r="G22" s="67"/>
      <c r="H22" s="66"/>
      <c r="I22" s="67"/>
      <c r="J22" s="80"/>
      <c r="K22" s="66"/>
      <c r="L22"/>
      <c r="M22" s="68"/>
      <c r="N22" s="40"/>
      <c r="O22" s="40"/>
      <c r="P22" s="40"/>
      <c r="Q22" s="40"/>
      <c r="R22" s="40"/>
    </row>
    <row r="23" spans="1:18" s="54" customFormat="1" ht="15" customHeight="1" x14ac:dyDescent="0.3">
      <c r="A23" s="51" t="s">
        <v>92</v>
      </c>
      <c r="B23"/>
      <c r="C23" s="80"/>
      <c r="D23" s="66"/>
      <c r="E23" s="67"/>
      <c r="F23" s="66"/>
      <c r="G23" s="67"/>
      <c r="H23" s="66"/>
      <c r="I23" s="67"/>
      <c r="J23" s="80"/>
      <c r="K23" s="66"/>
      <c r="L23"/>
      <c r="M23" s="68"/>
      <c r="N23" s="40"/>
      <c r="O23" s="40"/>
      <c r="P23" s="40"/>
      <c r="Q23" s="40"/>
      <c r="R23" s="40"/>
    </row>
    <row r="24" spans="1:18" s="54" customFormat="1" ht="15" customHeight="1" x14ac:dyDescent="0.3">
      <c r="A24" s="51"/>
      <c r="B24" t="s">
        <v>30</v>
      </c>
      <c r="C24" s="80"/>
      <c r="D24" s="66"/>
      <c r="E24" s="67"/>
      <c r="F24" s="66"/>
      <c r="G24" s="67"/>
      <c r="H24" s="66"/>
      <c r="I24" s="67"/>
      <c r="J24" s="80">
        <f>'Calcs - Complex Cap Table'!D26</f>
        <v>150000</v>
      </c>
      <c r="K24" s="66"/>
      <c r="L24">
        <f>J24</f>
        <v>150000</v>
      </c>
      <c r="M24" s="68">
        <f>L24/$L$28</f>
        <v>4.7249986553116526E-2</v>
      </c>
      <c r="N24" s="40"/>
      <c r="O24" s="40"/>
      <c r="P24" s="40"/>
      <c r="Q24" s="40"/>
      <c r="R24" s="40"/>
    </row>
    <row r="25" spans="1:18" s="54" customFormat="1" ht="15" customHeight="1" x14ac:dyDescent="0.3">
      <c r="A25" s="51"/>
      <c r="B25" t="s">
        <v>120</v>
      </c>
      <c r="C25" s="80"/>
      <c r="D25" s="66"/>
      <c r="E25" s="67"/>
      <c r="F25" s="66"/>
      <c r="G25" s="67"/>
      <c r="H25" s="66"/>
      <c r="I25" s="67"/>
      <c r="J25" s="80">
        <f>'Calcs - Complex Cap Table'!D65</f>
        <v>317461.04022909905</v>
      </c>
      <c r="K25" s="66"/>
      <c r="L25">
        <f>J25</f>
        <v>317461.04022909905</v>
      </c>
      <c r="M25" s="68">
        <f>L25/$L$28</f>
        <v>0.10000019921308877</v>
      </c>
      <c r="N25" s="40"/>
      <c r="O25" s="40"/>
      <c r="P25" s="40"/>
      <c r="Q25" s="40"/>
      <c r="R25" s="40"/>
    </row>
    <row r="26" spans="1:18" s="54" customFormat="1" ht="15" customHeight="1" x14ac:dyDescent="0.3">
      <c r="A26" s="51"/>
      <c r="B26" t="s">
        <v>119</v>
      </c>
      <c r="C26" s="80"/>
      <c r="D26" s="66"/>
      <c r="E26" s="67"/>
      <c r="F26" s="66"/>
      <c r="G26" s="67"/>
      <c r="H26" s="66"/>
      <c r="I26" s="67"/>
      <c r="J26"/>
      <c r="K26" s="66"/>
      <c r="L26"/>
      <c r="M26" s="68"/>
      <c r="N26" s="40"/>
      <c r="O26" s="40"/>
      <c r="P26" s="40"/>
      <c r="Q26" s="40"/>
      <c r="R26" s="40"/>
    </row>
    <row r="27" spans="1:18" s="54" customFormat="1" ht="14.4" x14ac:dyDescent="0.3">
      <c r="A27" s="51"/>
      <c r="B27"/>
      <c r="C27" s="80"/>
      <c r="D27" s="66"/>
      <c r="E27" s="67"/>
      <c r="F27" s="66"/>
      <c r="G27" s="67"/>
      <c r="H27" s="66"/>
      <c r="I27" s="67"/>
      <c r="J27" s="80"/>
      <c r="K27" s="66"/>
      <c r="L27"/>
      <c r="M27" s="68"/>
      <c r="N27" s="40"/>
      <c r="O27" s="40"/>
      <c r="P27" s="40"/>
      <c r="Q27" s="40"/>
      <c r="R27" s="40"/>
    </row>
    <row r="28" spans="1:18" s="54" customFormat="1" ht="14.4" x14ac:dyDescent="0.3">
      <c r="A28" s="51" t="s">
        <v>93</v>
      </c>
      <c r="B28"/>
      <c r="C28" s="91">
        <f>SUM(C10:C27)</f>
        <v>1850000</v>
      </c>
      <c r="D28" s="88">
        <f>0+(SUM(D10:D27))</f>
        <v>1000000</v>
      </c>
      <c r="E28" s="92">
        <f>0+(SUM(E10:E27))</f>
        <v>222222.22222222222</v>
      </c>
      <c r="F28" s="88">
        <f>0+(SUM(F10:F27))</f>
        <v>7500000</v>
      </c>
      <c r="G28" s="92">
        <f>0+(SUM(G10:G27))</f>
        <v>634920.81561283022</v>
      </c>
      <c r="H28" s="88">
        <f>0+(SUM(H10:H27))</f>
        <v>0</v>
      </c>
      <c r="I28" s="92">
        <f>0+(SUM(I10:I27))</f>
        <v>0</v>
      </c>
      <c r="J28" s="91">
        <f>0+(SUM(J10:J27))</f>
        <v>467461.04022909905</v>
      </c>
      <c r="K28" s="88"/>
      <c r="L28" s="93">
        <f>SUM(L10:L26)</f>
        <v>3174604.0780641506</v>
      </c>
      <c r="M28" s="94"/>
      <c r="N28" s="40"/>
      <c r="O28" s="40"/>
      <c r="P28" s="40"/>
      <c r="Q28" s="40"/>
      <c r="R28" s="40"/>
    </row>
    <row r="29" spans="1:18" s="54" customFormat="1" ht="14.4" x14ac:dyDescent="0.3">
      <c r="A29" s="51"/>
      <c r="B29"/>
      <c r="C29"/>
      <c r="D29"/>
      <c r="E29"/>
      <c r="F29"/>
      <c r="G29"/>
      <c r="H29"/>
      <c r="I29"/>
      <c r="J29"/>
      <c r="K29"/>
      <c r="L29"/>
      <c r="M29"/>
      <c r="N29" s="40"/>
      <c r="O29" s="40"/>
      <c r="P29" s="40"/>
      <c r="Q29" s="40"/>
      <c r="R29" s="40"/>
    </row>
    <row r="30" spans="1:18" s="54" customFormat="1" ht="14.4" x14ac:dyDescent="0.3">
      <c r="A30" s="51"/>
      <c r="B30"/>
      <c r="C30"/>
      <c r="D30"/>
      <c r="E30"/>
      <c r="F30"/>
      <c r="G30"/>
      <c r="H30"/>
      <c r="I30"/>
      <c r="J30" s="85"/>
      <c r="K30" s="86" t="s">
        <v>82</v>
      </c>
      <c r="L30" s="86" t="s">
        <v>88</v>
      </c>
      <c r="M30" s="87" t="s">
        <v>118</v>
      </c>
      <c r="N30" s="40"/>
      <c r="O30" s="40"/>
      <c r="P30" s="40"/>
      <c r="Q30" s="40"/>
      <c r="R30" s="40"/>
    </row>
    <row r="31" spans="1:18" s="54" customFormat="1" ht="14.4" x14ac:dyDescent="0.3">
      <c r="A31" s="51"/>
      <c r="B31"/>
      <c r="C31"/>
      <c r="D31"/>
      <c r="E31"/>
      <c r="F31"/>
      <c r="G31"/>
      <c r="H31"/>
      <c r="I31"/>
      <c r="J31" s="66" t="s">
        <v>29</v>
      </c>
      <c r="K31"/>
      <c r="L31"/>
      <c r="M31" s="68"/>
      <c r="N31" s="40"/>
      <c r="O31" s="40"/>
      <c r="P31" s="40"/>
      <c r="Q31" s="40"/>
      <c r="R31" s="40"/>
    </row>
    <row r="32" spans="1:18" s="54" customFormat="1" ht="14.4" x14ac:dyDescent="0.3">
      <c r="A32" s="51"/>
      <c r="B32"/>
      <c r="C32"/>
      <c r="D32"/>
      <c r="E32"/>
      <c r="F32"/>
      <c r="G32"/>
      <c r="H32"/>
      <c r="I32"/>
      <c r="J32" s="66" t="s">
        <v>89</v>
      </c>
      <c r="K32"/>
      <c r="L32"/>
      <c r="M32" s="68"/>
      <c r="N32" s="40"/>
      <c r="O32" s="40"/>
      <c r="P32" s="40"/>
      <c r="Q32" s="40"/>
      <c r="R32" s="40"/>
    </row>
    <row r="33" spans="1:13" s="54" customFormat="1" ht="14.4" x14ac:dyDescent="0.3">
      <c r="A33" s="53"/>
      <c r="B33"/>
      <c r="C33"/>
      <c r="D33"/>
      <c r="E33"/>
      <c r="F33"/>
      <c r="G33"/>
      <c r="H33"/>
      <c r="I33"/>
      <c r="J33" s="66" t="s">
        <v>32</v>
      </c>
      <c r="K33" s="61"/>
      <c r="L33" s="61"/>
      <c r="M33" s="69"/>
    </row>
    <row r="34" spans="1:13" s="54" customFormat="1" ht="14.4" x14ac:dyDescent="0.3">
      <c r="A34" s="53"/>
      <c r="B34"/>
      <c r="C34"/>
      <c r="D34"/>
      <c r="E34"/>
      <c r="F34"/>
      <c r="G34"/>
      <c r="H34"/>
      <c r="I34"/>
      <c r="J34" s="88" t="s">
        <v>34</v>
      </c>
      <c r="K34" s="89"/>
      <c r="L34" s="89"/>
      <c r="M34" s="90"/>
    </row>
    <row r="35" spans="1:13" s="54" customFormat="1" ht="13.8" x14ac:dyDescent="0.3">
      <c r="A35" s="53"/>
      <c r="C35" s="57"/>
    </row>
    <row r="36" spans="1:13" s="54" customFormat="1" ht="13.8" x14ac:dyDescent="0.3">
      <c r="A36" s="53"/>
      <c r="C36" s="57"/>
    </row>
    <row r="37" spans="1:13" s="54" customFormat="1" ht="13.8" x14ac:dyDescent="0.3">
      <c r="A37" s="53"/>
      <c r="C37" s="57"/>
    </row>
    <row r="38" spans="1:13" s="54" customFormat="1" ht="13.8" x14ac:dyDescent="0.3">
      <c r="A38" s="53"/>
      <c r="C38" s="57"/>
    </row>
    <row r="39" spans="1:13" s="54" customFormat="1" ht="13.8" x14ac:dyDescent="0.3">
      <c r="A39" s="53"/>
      <c r="C39" s="57"/>
    </row>
    <row r="40" spans="1:13" s="54" customFormat="1" ht="13.8" x14ac:dyDescent="0.3">
      <c r="A40" s="53"/>
      <c r="C40" s="57"/>
    </row>
    <row r="41" spans="1:13" s="54" customFormat="1" ht="13.8" x14ac:dyDescent="0.3">
      <c r="A41" s="53"/>
      <c r="C41" s="57"/>
    </row>
    <row r="42" spans="1:13" s="54" customFormat="1" ht="13.8" x14ac:dyDescent="0.3">
      <c r="A42" s="53"/>
      <c r="C42" s="57"/>
    </row>
    <row r="43" spans="1:13" s="54" customFormat="1" ht="13.8" x14ac:dyDescent="0.3">
      <c r="A43" s="53"/>
      <c r="C43" s="57"/>
    </row>
    <row r="44" spans="1:13" s="54" customFormat="1" ht="13.8" x14ac:dyDescent="0.3">
      <c r="A44" s="53"/>
      <c r="C44" s="57"/>
    </row>
    <row r="45" spans="1:13" s="54" customFormat="1" ht="13.8" x14ac:dyDescent="0.3">
      <c r="A45" s="53"/>
      <c r="C45" s="57"/>
    </row>
    <row r="46" spans="1:13" s="54" customFormat="1" ht="13.8" x14ac:dyDescent="0.3">
      <c r="A46" s="53"/>
      <c r="C46" s="57"/>
    </row>
    <row r="47" spans="1:13" s="54" customFormat="1" ht="13.8" x14ac:dyDescent="0.3">
      <c r="A47" s="53"/>
      <c r="C47" s="57"/>
    </row>
    <row r="48" spans="1:13" s="54" customFormat="1" ht="13.8" x14ac:dyDescent="0.3">
      <c r="A48" s="53"/>
      <c r="C48" s="57"/>
    </row>
    <row r="49" spans="1:3" s="54" customFormat="1" ht="13.8" x14ac:dyDescent="0.3">
      <c r="A49" s="53"/>
      <c r="C49" s="57"/>
    </row>
    <row r="50" spans="1:3" s="54" customFormat="1" ht="13.8" x14ac:dyDescent="0.3">
      <c r="A50" s="53"/>
      <c r="C50" s="57"/>
    </row>
    <row r="51" spans="1:3" s="54" customFormat="1" ht="13.8" x14ac:dyDescent="0.3">
      <c r="A51" s="53"/>
      <c r="C51" s="57"/>
    </row>
    <row r="52" spans="1:3" s="54" customFormat="1" ht="13.8" x14ac:dyDescent="0.3">
      <c r="A52" s="53"/>
      <c r="C52" s="57"/>
    </row>
    <row r="53" spans="1:3" s="54" customFormat="1" ht="13.8" x14ac:dyDescent="0.3">
      <c r="A53" s="53"/>
      <c r="C53" s="57"/>
    </row>
    <row r="54" spans="1:3" s="54" customFormat="1" ht="13.8" x14ac:dyDescent="0.3">
      <c r="A54" s="53"/>
      <c r="C54" s="60"/>
    </row>
    <row r="55" spans="1:3" s="54" customFormat="1" ht="13.8" x14ac:dyDescent="0.3">
      <c r="A55" s="53"/>
      <c r="C55" s="60"/>
    </row>
    <row r="56" spans="1:3" s="54" customFormat="1" ht="13.8" x14ac:dyDescent="0.3">
      <c r="A56" s="53"/>
      <c r="C56" s="60"/>
    </row>
    <row r="57" spans="1:3" s="54" customFormat="1" ht="13.8" x14ac:dyDescent="0.3">
      <c r="A57" s="53"/>
      <c r="C57" s="60"/>
    </row>
    <row r="58" spans="1:3" s="54" customFormat="1" ht="13.8" x14ac:dyDescent="0.3">
      <c r="A58" s="53"/>
      <c r="C58" s="60"/>
    </row>
    <row r="59" spans="1:3" s="54" customFormat="1" ht="13.8" x14ac:dyDescent="0.3">
      <c r="A59" s="53"/>
      <c r="C59" s="60"/>
    </row>
    <row r="60" spans="1:3" s="54" customFormat="1" ht="13.8" x14ac:dyDescent="0.3">
      <c r="A60" s="53"/>
      <c r="C60" s="60"/>
    </row>
    <row r="61" spans="1:3" s="54" customFormat="1" ht="13.8" x14ac:dyDescent="0.3">
      <c r="A61" s="53"/>
      <c r="C61" s="60"/>
    </row>
    <row r="62" spans="1:3" s="54" customFormat="1" ht="13.8" x14ac:dyDescent="0.3">
      <c r="A62" s="53"/>
      <c r="C62" s="60"/>
    </row>
    <row r="63" spans="1:3" s="54" customFormat="1" ht="13.8" x14ac:dyDescent="0.3">
      <c r="A63" s="53"/>
      <c r="C63" s="57"/>
    </row>
    <row r="64" spans="1:3" s="54" customFormat="1" ht="13.8" x14ac:dyDescent="0.3">
      <c r="A64" s="53"/>
      <c r="C64" s="57"/>
    </row>
    <row r="65" spans="1:3" s="54" customFormat="1" ht="13.8" x14ac:dyDescent="0.3">
      <c r="A65" s="53"/>
      <c r="C65" s="57"/>
    </row>
    <row r="66" spans="1:3" s="54" customFormat="1" ht="13.8" x14ac:dyDescent="0.3">
      <c r="A66" s="53"/>
      <c r="C66" s="57"/>
    </row>
    <row r="67" spans="1:3" s="54" customFormat="1" ht="13.8" x14ac:dyDescent="0.3">
      <c r="A67" s="53"/>
      <c r="C67" s="57"/>
    </row>
    <row r="68" spans="1:3" s="54" customFormat="1" ht="13.8" x14ac:dyDescent="0.3">
      <c r="A68" s="53"/>
      <c r="C68" s="57"/>
    </row>
    <row r="69" spans="1:3" s="54" customFormat="1" ht="13.8" x14ac:dyDescent="0.3">
      <c r="A69" s="53"/>
      <c r="C69" s="57"/>
    </row>
    <row r="70" spans="1:3" s="54" customFormat="1" ht="13.8" x14ac:dyDescent="0.3">
      <c r="A70" s="53"/>
      <c r="C70" s="57"/>
    </row>
    <row r="71" spans="1:3" s="54" customFormat="1" ht="13.8" x14ac:dyDescent="0.3">
      <c r="A71" s="53"/>
      <c r="C71" s="57"/>
    </row>
    <row r="72" spans="1:3" s="54" customFormat="1" ht="13.8" x14ac:dyDescent="0.3">
      <c r="A72" s="53"/>
      <c r="C72" s="57"/>
    </row>
    <row r="73" spans="1:3" s="54" customFormat="1" ht="13.8" x14ac:dyDescent="0.3">
      <c r="A73" s="53"/>
      <c r="C73" s="57"/>
    </row>
    <row r="74" spans="1:3" s="54" customFormat="1" ht="13.8" x14ac:dyDescent="0.3">
      <c r="A74" s="53"/>
      <c r="C74" s="57"/>
    </row>
    <row r="75" spans="1:3" s="54" customFormat="1" ht="13.8" x14ac:dyDescent="0.3">
      <c r="A75" s="53"/>
      <c r="C75" s="57"/>
    </row>
    <row r="76" spans="1:3" s="54" customFormat="1" ht="13.8" x14ac:dyDescent="0.3">
      <c r="A76" s="53"/>
      <c r="C76" s="57"/>
    </row>
    <row r="77" spans="1:3" s="54" customFormat="1" ht="13.8" x14ac:dyDescent="0.3">
      <c r="A77" s="53"/>
      <c r="C77" s="57"/>
    </row>
    <row r="78" spans="1:3" s="54" customFormat="1" ht="13.8" x14ac:dyDescent="0.3">
      <c r="A78" s="53"/>
      <c r="C78" s="57"/>
    </row>
    <row r="79" spans="1:3" s="54" customFormat="1" ht="13.8" x14ac:dyDescent="0.3">
      <c r="A79" s="53"/>
      <c r="C79" s="57"/>
    </row>
    <row r="80" spans="1:3" s="54" customFormat="1" ht="13.8" x14ac:dyDescent="0.3">
      <c r="A80" s="53"/>
      <c r="C80" s="57"/>
    </row>
  </sheetData>
  <mergeCells count="3">
    <mergeCell ref="D6:E6"/>
    <mergeCell ref="F6:G6"/>
    <mergeCell ref="H6:I6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F36BC8AF-3925-4999-8349-2E06AAF59A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8C38089-EDAF-459B-9074-B25E1F9E6AA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FB83C73-07BC-4FB1-8349-D5CF883BD899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Welcome</vt:lpstr>
      <vt:lpstr>Info</vt:lpstr>
      <vt:lpstr>Calcs - Complex Cap Table</vt:lpstr>
      <vt:lpstr>Complex Cap Table</vt:lpstr>
      <vt:lpstr>Switch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Zu</dc:creator>
  <cp:keywords/>
  <dc:description/>
  <cp:lastModifiedBy>Sound Booth</cp:lastModifiedBy>
  <cp:revision/>
  <dcterms:created xsi:type="dcterms:W3CDTF">2016-02-03T14:06:14Z</dcterms:created>
  <dcterms:modified xsi:type="dcterms:W3CDTF">2024-01-31T16:18:10Z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