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31" documentId="8_{7F125408-F7AE-4754-9B54-4999F3676011}" xr6:coauthVersionLast="47" xr6:coauthVersionMax="47" xr10:uidLastSave="{6854B63B-B987-4BCC-8CA4-E3E38216565E}"/>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2" l="1"/>
  <c r="H33" i="2"/>
  <c r="I33" i="2"/>
  <c r="J33" i="2"/>
  <c r="F33" i="2"/>
  <c r="G34" i="2" l="1"/>
  <c r="H34" i="2"/>
  <c r="I34" i="2"/>
  <c r="I36" i="2" s="1"/>
  <c r="J34" i="2"/>
  <c r="G35" i="2"/>
  <c r="G36" i="2" s="1"/>
  <c r="H35" i="2"/>
  <c r="I35" i="2"/>
  <c r="J35" i="2"/>
  <c r="H36" i="2"/>
  <c r="J36" i="2"/>
  <c r="F36" i="2"/>
  <c r="F35" i="2"/>
  <c r="F34" i="2"/>
  <c r="F76" i="14"/>
  <c r="G76" i="14"/>
  <c r="H76" i="14"/>
  <c r="I76" i="14"/>
  <c r="J76" i="14"/>
  <c r="G70" i="14"/>
  <c r="G71" i="14" s="1"/>
  <c r="H70" i="14"/>
  <c r="H71" i="14" s="1"/>
  <c r="I70" i="14"/>
  <c r="J70" i="14"/>
  <c r="I71" i="14"/>
  <c r="J71" i="14"/>
  <c r="F71" i="14"/>
  <c r="F70" i="14"/>
  <c r="G68" i="14"/>
  <c r="H68" i="14"/>
  <c r="H69" i="14" s="1"/>
  <c r="I68" i="14"/>
  <c r="I69" i="14" s="1"/>
  <c r="J68" i="14"/>
  <c r="J69" i="14" s="1"/>
  <c r="G69" i="14"/>
  <c r="F69" i="14"/>
  <c r="F68" i="14"/>
  <c r="G57" i="14"/>
  <c r="G58" i="14" s="1"/>
  <c r="H57" i="14"/>
  <c r="H58" i="14" s="1"/>
  <c r="I57" i="14"/>
  <c r="J57" i="14"/>
  <c r="I58" i="14"/>
  <c r="J58" i="14"/>
  <c r="F58" i="14"/>
  <c r="F57" i="14"/>
  <c r="G55" i="14"/>
  <c r="H55" i="14"/>
  <c r="I55" i="14"/>
  <c r="J55" i="14"/>
  <c r="F55" i="14"/>
  <c r="F37" i="14"/>
  <c r="G37" i="14"/>
  <c r="H37" i="14"/>
  <c r="I37" i="14"/>
  <c r="J37" i="14"/>
  <c r="G34" i="14"/>
  <c r="H34" i="14"/>
  <c r="I34" i="14"/>
  <c r="I36" i="14" s="1"/>
  <c r="J34" i="14"/>
  <c r="J36" i="14" s="1"/>
  <c r="G36" i="14"/>
  <c r="H36" i="14"/>
  <c r="F36" i="14"/>
  <c r="G31" i="2"/>
  <c r="H31" i="2"/>
  <c r="I31" i="2"/>
  <c r="J31" i="2"/>
  <c r="G32" i="2"/>
  <c r="H32" i="2"/>
  <c r="I32" i="2"/>
  <c r="J32" i="2"/>
  <c r="G44" i="2"/>
  <c r="H44" i="2" s="1"/>
  <c r="I44" i="2" s="1"/>
  <c r="J44" i="2" s="1"/>
  <c r="G45" i="2"/>
  <c r="H45" i="2"/>
  <c r="I45" i="2"/>
  <c r="J45" i="2"/>
  <c r="G46" i="2"/>
  <c r="H46" i="2"/>
  <c r="I46" i="2"/>
  <c r="J46" i="2"/>
  <c r="G55" i="2"/>
  <c r="H56" i="2"/>
  <c r="I56" i="2"/>
  <c r="J56" i="2"/>
  <c r="G57" i="2"/>
  <c r="G49" i="2" s="1"/>
  <c r="G50" i="2" s="1"/>
  <c r="G51" i="2" s="1"/>
  <c r="H61" i="2"/>
  <c r="H65" i="2" s="1"/>
  <c r="H62" i="2"/>
  <c r="I62" i="2"/>
  <c r="J62" i="2"/>
  <c r="G64" i="2"/>
  <c r="H66" i="2"/>
  <c r="I66" i="2"/>
  <c r="J66" i="2"/>
  <c r="G67" i="2"/>
  <c r="H38" i="2" l="1"/>
  <c r="G38" i="2"/>
  <c r="G39" i="2" s="1"/>
  <c r="G40" i="2" s="1"/>
  <c r="G42" i="2" s="1"/>
  <c r="J38" i="2"/>
  <c r="I38" i="2"/>
  <c r="J39" i="2"/>
  <c r="J40" i="2"/>
  <c r="J42" i="2" s="1"/>
  <c r="J47" i="2" s="1"/>
  <c r="I39" i="2"/>
  <c r="I40" i="2" s="1"/>
  <c r="I42" i="2" s="1"/>
  <c r="I47" i="2" s="1"/>
  <c r="H39" i="2"/>
  <c r="H40" i="2" s="1"/>
  <c r="H42" i="2" s="1"/>
  <c r="H47" i="2" s="1"/>
  <c r="H60" i="2"/>
  <c r="I61" i="2"/>
  <c r="I65" i="2" s="1"/>
  <c r="J61" i="2"/>
  <c r="J65" i="2" s="1"/>
  <c r="F34" i="14"/>
  <c r="F51" i="2"/>
  <c r="F52"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F38" i="2" s="1"/>
  <c r="G52" i="2"/>
  <c r="G43"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F39" i="2" l="1"/>
  <c r="F40" i="2"/>
  <c r="F42" i="2" s="1"/>
  <c r="F47" i="2" s="1"/>
  <c r="J60" i="2"/>
  <c r="I60" i="2"/>
  <c r="G47" i="2"/>
  <c r="G62" i="2"/>
  <c r="G56" i="2"/>
  <c r="G58" i="2" s="1"/>
  <c r="H55" i="2" s="1"/>
  <c r="G66" i="2"/>
  <c r="H64" i="14"/>
  <c r="I48" i="14"/>
  <c r="H44" i="14"/>
  <c r="H49" i="14" s="1"/>
  <c r="G44" i="14"/>
  <c r="G28" i="14"/>
  <c r="H27" i="14"/>
  <c r="J23" i="14"/>
  <c r="J24" i="14" s="1"/>
  <c r="I24" i="14"/>
  <c r="H24" i="14"/>
  <c r="H10" i="14"/>
  <c r="H15" i="14" s="1"/>
  <c r="I14" i="14"/>
  <c r="G10" i="14"/>
  <c r="D49" i="14"/>
  <c r="E49" i="14"/>
  <c r="C49" i="14"/>
  <c r="H57" i="2" l="1"/>
  <c r="H58" i="2" s="1"/>
  <c r="I55" i="2" s="1"/>
  <c r="G61" i="2"/>
  <c r="G65" i="2" s="1"/>
  <c r="G68" i="2" s="1"/>
  <c r="H64"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H67" i="2" l="1"/>
  <c r="H68" i="2" s="1"/>
  <c r="I64" i="2" s="1"/>
  <c r="G60" i="2"/>
  <c r="I57"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H49" i="2" l="1"/>
  <c r="H50" i="2" s="1"/>
  <c r="H51" i="2"/>
  <c r="H52" i="2"/>
  <c r="J57" i="2"/>
  <c r="J58" i="2"/>
  <c r="I67" i="2"/>
  <c r="I68" i="2"/>
  <c r="J64" i="2" s="1"/>
  <c r="I49" i="2"/>
  <c r="I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I51" i="2" l="1"/>
  <c r="I52" i="2"/>
  <c r="J67" i="2"/>
  <c r="J49" i="2" s="1"/>
  <c r="J50" i="2" s="1"/>
  <c r="D54" i="14"/>
  <c r="D33" i="14"/>
  <c r="E51" i="2"/>
  <c r="E52" i="2"/>
  <c r="E134" i="2" s="1"/>
  <c r="E33" i="14"/>
  <c r="D134" i="2"/>
  <c r="C54" i="14"/>
  <c r="C52" i="2"/>
  <c r="D51" i="2"/>
  <c r="C33" i="14"/>
  <c r="E24" i="14"/>
  <c r="D19" i="14"/>
  <c r="D20" i="14" s="1"/>
  <c r="E15" i="14"/>
  <c r="D15" i="14"/>
  <c r="E7" i="14"/>
  <c r="J68" i="2" l="1"/>
  <c r="J51" i="2"/>
  <c r="J52" i="2"/>
  <c r="C134" i="2"/>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<sst xmlns="http://schemas.openxmlformats.org/spreadsheetml/2006/main" count="265" uniqueCount="225">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</sst>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D15:L15"/>
    <mergeCell ref="B14:C14"/>
    <mergeCell ref="B15:C15"/>
    <mergeCell ref="B16:C16"/>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45" activePane="bottomRight" state="frozen"/>
      <selection activeCell="C7" sqref="C7"/>
      <selection pane="topRight" activeCell="C7" sqref="C7"/>
      <selection pane="bottomLeft" activeCell="C7" sqref="C7"/>
      <selection pane="bottomRight" activeCell="F76" sqref="F76"/>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Model!F50*Segment!F33</f>
        <v>893.55764879999981</v>
      </c>
      <c r="G34">
        <f>Model!G50*Segment!G33</f>
        <v>924.98284004602874</v>
      </c>
      <c r="H34">
        <f>Model!H50*Segment!H33</f>
        <v>940.5867079324637</v>
      </c>
      <c r="I34">
        <f>Model!I50*Segment!I33</f>
        <v>961.2559463550806</v>
      </c>
      <c r="J34">
        <f>Model!J50*Segment!J33</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 t="shared" ref="F37:J37" si="16">F36/F26</f>
        <v>0.1060685279563322</v>
      </c>
      <c r="G37" s="60">
        <f t="shared" si="16"/>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Model!F50*Segment!F54</f>
        <v>79.960415999999995</v>
      </c>
      <c r="G55">
        <f>Model!G50*Segment!G54</f>
        <v>82.772513650651348</v>
      </c>
      <c r="H55">
        <f>Model!H50*Segment!H54</f>
        <v>84.168832924605255</v>
      </c>
      <c r="I55">
        <f>Model!I50*Segment!I54</f>
        <v>86.018429204034064</v>
      </c>
      <c r="J55">
        <f>Model!J50*Segment!J54</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42" activePane="bottomRight" state="frozen"/>
      <selection activeCell="C5" sqref="C5:E5"/>
      <selection pane="topRight" activeCell="C5" sqref="C5:E5"/>
      <selection pane="bottomLeft" activeCell="C5" sqref="C5:E5"/>
      <selection pane="bottomRight" activeCell="J68" sqref="J68"/>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F36" si="12">D33+D34+D35</f>
        <v>168.2</v>
      </c>
      <c r="E36">
        <f t="shared" si="12"/>
        <v>660.59999999999991</v>
      </c>
      <c r="F36">
        <f t="shared" si="12"/>
        <v>812.54845591200001</v>
      </c>
      <c r="G36">
        <f t="shared" ref="G36:J36" si="13">G33+G34+G35</f>
        <v>712.81039192168794</v>
      </c>
      <c r="H36">
        <f t="shared" si="13"/>
        <v>754.19475342224416</v>
      </c>
      <c r="I36">
        <f t="shared" si="13"/>
        <v>812.3938258409421</v>
      </c>
      <c r="J36">
        <f t="shared" si="13"/>
        <v>873.71898054340113</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F38">
        <f>SUM(F36:F37)</f>
        <v>812.54845591200001</v>
      </c>
      <c r="G38">
        <f t="shared" ref="G38:J38" si="14">SUM(G36:G37)</f>
        <v>712.81039192168794</v>
      </c>
      <c r="H38">
        <f t="shared" si="14"/>
        <v>754.19475342224416</v>
      </c>
      <c r="I38">
        <f t="shared" si="14"/>
        <v>812.3938258409421</v>
      </c>
      <c r="J38">
        <f t="shared" si="14"/>
        <v>873.71898054340113</v>
      </c>
      <c r="M38" s="65"/>
    </row>
    <row r="39" spans="2:13" ht="15" customHeight="1" x14ac:dyDescent="0.25">
      <c r="B39" t="s">
        <v>31</v>
      </c>
      <c r="C39" s="59">
        <v>-191.7</v>
      </c>
      <c r="D39" s="66">
        <v>-32.200000000000003</v>
      </c>
      <c r="E39" s="66">
        <v>-145.4</v>
      </c>
      <c r="F39">
        <f>F7*F38</f>
        <v>-276.26647501008</v>
      </c>
      <c r="G39">
        <f t="shared" ref="G39:J39" si="15">G7*G38</f>
        <v>-185.33070189963888</v>
      </c>
      <c r="H39">
        <f t="shared" si="15"/>
        <v>-233.80037356089568</v>
      </c>
      <c r="I39">
        <f t="shared" si="15"/>
        <v>-251.84208601069204</v>
      </c>
      <c r="J39">
        <f t="shared" si="15"/>
        <v>-262.11569416302035</v>
      </c>
    </row>
    <row r="40" spans="2:13" ht="15" customHeight="1" x14ac:dyDescent="0.25">
      <c r="B40" t="s">
        <v>32</v>
      </c>
      <c r="C40">
        <f t="shared" ref="C40:E40" si="16">SUM(C38:C39)</f>
        <v>568</v>
      </c>
      <c r="D40">
        <f t="shared" si="16"/>
        <v>105.8</v>
      </c>
      <c r="E40">
        <f t="shared" si="16"/>
        <v>314.39999999999986</v>
      </c>
      <c r="F40">
        <f>SUM(F38:F39)</f>
        <v>536.28198090191995</v>
      </c>
      <c r="G40">
        <f t="shared" ref="G40:J40" si="17">SUM(G38:G39)</f>
        <v>527.479690022049</v>
      </c>
      <c r="H40">
        <f t="shared" si="17"/>
        <v>520.39437986134851</v>
      </c>
      <c r="I40">
        <f t="shared" si="17"/>
        <v>560.55173983025009</v>
      </c>
      <c r="J40">
        <f t="shared" si="17"/>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c r="G43" t="str">
        <f t="shared" ref="G43" ca="1" si="18">IF(ISBLANK(F43),"",_xlfn.FORMULATEXT(F43))</f>
        <v/>
      </c>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9">(1+G9)*F44</f>
        <v>0.16843491990846685</v>
      </c>
      <c r="H44" s="67">
        <f t="shared" si="19"/>
        <v>0.31834199862700235</v>
      </c>
      <c r="I44" s="67">
        <f t="shared" si="19"/>
        <v>0.40047423427276896</v>
      </c>
      <c r="J44" s="67">
        <f t="shared" si="19"/>
        <v>0.4617467921165026</v>
      </c>
      <c r="M44" s="67"/>
    </row>
    <row r="45" spans="2:13" ht="15" customHeight="1" x14ac:dyDescent="0.25">
      <c r="B45" t="s">
        <v>27</v>
      </c>
      <c r="C45" s="59">
        <v>131.1</v>
      </c>
      <c r="D45" s="66">
        <v>131.1</v>
      </c>
      <c r="E45" s="66">
        <v>131.1</v>
      </c>
      <c r="F45">
        <f>F10</f>
        <v>131.1</v>
      </c>
      <c r="G45">
        <f t="shared" ref="G45:J45" si="20">G10</f>
        <v>131.1</v>
      </c>
      <c r="H45">
        <f t="shared" si="20"/>
        <v>131.1</v>
      </c>
      <c r="I45">
        <f t="shared" si="20"/>
        <v>131.1</v>
      </c>
      <c r="J45">
        <f t="shared" si="20"/>
        <v>131.1</v>
      </c>
    </row>
    <row r="46" spans="2:13" ht="15" customHeight="1" x14ac:dyDescent="0.25">
      <c r="B46" t="s">
        <v>28</v>
      </c>
      <c r="C46" s="59">
        <v>131.1</v>
      </c>
      <c r="D46" s="66">
        <v>131.1</v>
      </c>
      <c r="E46" s="66">
        <v>131.1</v>
      </c>
      <c r="F46">
        <f>F11</f>
        <v>131.1</v>
      </c>
      <c r="G46">
        <f t="shared" ref="G46:J46" si="21">G11</f>
        <v>131.1</v>
      </c>
      <c r="H46">
        <f t="shared" si="21"/>
        <v>131.1</v>
      </c>
      <c r="I46">
        <f t="shared" si="21"/>
        <v>131.1</v>
      </c>
      <c r="J46">
        <f t="shared" si="21"/>
        <v>131.1</v>
      </c>
    </row>
    <row r="47" spans="2:13" ht="15" customHeight="1" x14ac:dyDescent="0.25">
      <c r="B47" t="s">
        <v>33</v>
      </c>
      <c r="C47">
        <f t="shared" ref="C47:E47" si="22">C42/C46</f>
        <v>4.583524027459954</v>
      </c>
      <c r="D47" s="64">
        <f t="shared" si="22"/>
        <v>1.4701754385964914</v>
      </c>
      <c r="E47" s="64">
        <f t="shared" si="22"/>
        <v>3.0917620137299764</v>
      </c>
      <c r="F47" s="67">
        <f>F42/F46</f>
        <v>4.5855986338819221</v>
      </c>
      <c r="G47" s="67">
        <f t="shared" ref="G47:J47" si="23">G42/G46</f>
        <v>4.4116681161102136</v>
      </c>
      <c r="H47" s="67">
        <f t="shared" si="23"/>
        <v>4.2508343238851909</v>
      </c>
      <c r="I47" s="67">
        <f t="shared" si="23"/>
        <v>4.4503565204443181</v>
      </c>
      <c r="J47" s="67">
        <f t="shared" si="23"/>
        <v>4.7329770128175497</v>
      </c>
      <c r="M47" s="67"/>
    </row>
    <row r="49" spans="1:10" ht="15" customHeight="1" x14ac:dyDescent="0.25">
      <c r="B49" t="s">
        <v>215</v>
      </c>
      <c r="C49">
        <f>(C57+C67)*-1</f>
        <v>938.9</v>
      </c>
      <c r="D49">
        <f>(D57+D67)*-1</f>
        <v>1013.4</v>
      </c>
      <c r="E49">
        <f>(E57+E67)*-1</f>
        <v>1046.5</v>
      </c>
      <c r="F49">
        <f>F57*-1+F67*-1</f>
        <v>1092.2051999999999</v>
      </c>
      <c r="G49">
        <f t="shared" ref="G49:J49" si="24">G57*-1+G67*-1</f>
        <v>1107.3564206331419</v>
      </c>
      <c r="H49">
        <f t="shared" si="24"/>
        <v>1104.8104115575657</v>
      </c>
      <c r="I49">
        <f t="shared" si="24"/>
        <v>1107.9303650504257</v>
      </c>
      <c r="J49">
        <f t="shared" si="24"/>
        <v>1117.0984929409581</v>
      </c>
    </row>
    <row r="50" spans="1:10" ht="15" customHeight="1" x14ac:dyDescent="0.25">
      <c r="B50" t="s">
        <v>214</v>
      </c>
      <c r="C50">
        <f t="shared" ref="C50:E50" si="25">C49+C35</f>
        <v>854.1</v>
      </c>
      <c r="D50">
        <f t="shared" si="25"/>
        <v>920.69999999999993</v>
      </c>
      <c r="E50">
        <f t="shared" si="25"/>
        <v>953.8</v>
      </c>
      <c r="F50">
        <f>F49-Segment!F75</f>
        <v>999.50519999999983</v>
      </c>
      <c r="G50">
        <f>G49-Segment!G75</f>
        <v>1034.6564206331418</v>
      </c>
      <c r="H50">
        <f>H49-Segment!H75</f>
        <v>1052.1104115575656</v>
      </c>
      <c r="I50">
        <f>I49-Segment!I75</f>
        <v>1075.2303650504257</v>
      </c>
      <c r="J50">
        <f>J49-Segment!J75</f>
        <v>1104.398492940958</v>
      </c>
    </row>
    <row r="51" spans="1:10" ht="15" customHeight="1" x14ac:dyDescent="0.25">
      <c r="B51" t="s">
        <v>213</v>
      </c>
      <c r="D51" s="60">
        <f>D50/C50-1</f>
        <v>7.7976817702845036E-2</v>
      </c>
      <c r="E51" s="60">
        <f t="shared" ref="E51:F51" si="26">E50/D50-1</f>
        <v>3.5950906918648773E-2</v>
      </c>
      <c r="F51" s="60">
        <f t="shared" si="26"/>
        <v>4.7919060599706409E-2</v>
      </c>
      <c r="G51" s="60">
        <f t="shared" ref="G51" si="27">G50/F50-1</f>
        <v>3.5168622067340838E-2</v>
      </c>
      <c r="H51" s="60">
        <f t="shared" ref="H51" si="28">H50/G50-1</f>
        <v>1.6869359312285725E-2</v>
      </c>
      <c r="I51" s="60">
        <f t="shared" ref="I51" si="29">I50/H50-1</f>
        <v>2.1974835757620603E-2</v>
      </c>
      <c r="J51" s="60">
        <f t="shared" ref="J51" si="30">J50/I50-1</f>
        <v>2.7127329025128821E-2</v>
      </c>
    </row>
    <row r="52" spans="1:10" ht="15" customHeight="1" x14ac:dyDescent="0.25">
      <c r="B52" t="s">
        <v>219</v>
      </c>
      <c r="C52">
        <f t="shared" ref="C52:E52" si="31">C33+C50</f>
        <v>1695.9</v>
      </c>
      <c r="D52">
        <f t="shared" si="31"/>
        <v>1213.0999999999999</v>
      </c>
      <c r="E52">
        <f t="shared" si="31"/>
        <v>1744.3</v>
      </c>
      <c r="F52">
        <f t="shared" ref="F52:J52" si="32">F33+F50</f>
        <v>1904.7536559119999</v>
      </c>
      <c r="G52">
        <f t="shared" si="32"/>
        <v>1820.1668125548299</v>
      </c>
      <c r="H52">
        <f t="shared" si="32"/>
        <v>1859.0051649798097</v>
      </c>
      <c r="I52">
        <f t="shared" si="32"/>
        <v>1920.3241908913678</v>
      </c>
      <c r="J52">
        <f t="shared" si="32"/>
        <v>1990.8174734843592</v>
      </c>
    </row>
    <row r="54" spans="1:10" ht="15" customHeight="1" x14ac:dyDescent="0.25">
      <c r="A54" s="15" t="s">
        <v>38</v>
      </c>
    </row>
    <row r="55" spans="1:10" ht="15" customHeight="1" x14ac:dyDescent="0.25">
      <c r="B55" t="s">
        <v>121</v>
      </c>
      <c r="D55">
        <f t="shared" ref="D55:E55" si="33">C58</f>
        <v>3381.9</v>
      </c>
      <c r="E55">
        <f t="shared" si="33"/>
        <v>3555</v>
      </c>
      <c r="F55">
        <f>E58</f>
        <v>3942.6</v>
      </c>
      <c r="G55">
        <f t="shared" ref="G55:J55" si="34">F58</f>
        <v>4015.264732824</v>
      </c>
      <c r="H55">
        <f t="shared" si="34"/>
        <v>4039.43663650083</v>
      </c>
      <c r="I55">
        <f t="shared" si="34"/>
        <v>4100.1438825897139</v>
      </c>
      <c r="J55">
        <f t="shared" si="34"/>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5">G14*G31</f>
        <v>947.68279222634999</v>
      </c>
      <c r="H56">
        <f t="shared" si="35"/>
        <v>989.77767248407497</v>
      </c>
      <c r="I56">
        <f t="shared" si="35"/>
        <v>1028.2224780984936</v>
      </c>
      <c r="J56">
        <f t="shared" si="35"/>
        <v>1076.1432383790464</v>
      </c>
    </row>
    <row r="57" spans="1:10" ht="15" customHeight="1" x14ac:dyDescent="0.25">
      <c r="B57" t="s">
        <v>124</v>
      </c>
      <c r="C57" s="66">
        <v>-768.4</v>
      </c>
      <c r="D57" s="66">
        <v>-824.4</v>
      </c>
      <c r="E57" s="66">
        <v>-854.3</v>
      </c>
      <c r="F57">
        <f>F15*F55</f>
        <v>-906.798</v>
      </c>
      <c r="G57">
        <f t="shared" ref="G57:J57" si="36">G15*G55</f>
        <v>-923.51088854952002</v>
      </c>
      <c r="H57">
        <f t="shared" si="36"/>
        <v>-929.07042639519091</v>
      </c>
      <c r="I57">
        <f t="shared" si="36"/>
        <v>-943.03309299563421</v>
      </c>
      <c r="J57">
        <f t="shared" si="36"/>
        <v>-962.62665156929177</v>
      </c>
    </row>
    <row r="58" spans="1:10" ht="15" customHeight="1" x14ac:dyDescent="0.25">
      <c r="B58" t="s">
        <v>122</v>
      </c>
      <c r="C58">
        <f>C86</f>
        <v>3381.9</v>
      </c>
      <c r="D58">
        <f>D86</f>
        <v>3555</v>
      </c>
      <c r="E58">
        <f>E86</f>
        <v>3942.6</v>
      </c>
      <c r="F58">
        <f>SUM(F55:F57)</f>
        <v>4015.264732824</v>
      </c>
      <c r="G58">
        <f t="shared" ref="G58:J58" si="37">SUM(G55:G57)</f>
        <v>4039.43663650083</v>
      </c>
      <c r="H58">
        <f t="shared" si="37"/>
        <v>4100.1438825897139</v>
      </c>
      <c r="I58">
        <f t="shared" si="37"/>
        <v>4185.3332676925729</v>
      </c>
      <c r="J58">
        <f t="shared" si="37"/>
        <v>4298.8498545023276</v>
      </c>
    </row>
    <row r="60" spans="1:10" ht="15" customHeight="1" x14ac:dyDescent="0.25">
      <c r="B60" t="s">
        <v>203</v>
      </c>
      <c r="D60" s="59">
        <v>203.3</v>
      </c>
      <c r="E60" s="59">
        <v>235.1</v>
      </c>
      <c r="F60">
        <f>F62-F61</f>
        <v>247.17030140088002</v>
      </c>
      <c r="G60">
        <f t="shared" ref="G60:J60" si="38">G62-G61</f>
        <v>239.15053992064949</v>
      </c>
      <c r="H60">
        <f t="shared" si="38"/>
        <v>249.77330676215774</v>
      </c>
      <c r="I60">
        <f t="shared" si="38"/>
        <v>235.88633321083091</v>
      </c>
      <c r="J60">
        <f t="shared" si="38"/>
        <v>246.87991939284004</v>
      </c>
    </row>
    <row r="61" spans="1:10" ht="15.75" customHeight="1" x14ac:dyDescent="0.25">
      <c r="B61" t="s">
        <v>202</v>
      </c>
      <c r="D61" s="59">
        <v>118</v>
      </c>
      <c r="E61" s="59">
        <v>116</v>
      </c>
      <c r="F61">
        <f>F6*F62</f>
        <v>133.09170075432002</v>
      </c>
      <c r="G61">
        <f t="shared" ref="G61:J61" si="39">G6*G62</f>
        <v>128.77336764958048</v>
      </c>
      <c r="H61">
        <f t="shared" si="39"/>
        <v>134.49331902577723</v>
      </c>
      <c r="I61">
        <f t="shared" si="39"/>
        <v>127.0157178827551</v>
      </c>
      <c r="J61">
        <f t="shared" si="39"/>
        <v>132.93534121152922</v>
      </c>
    </row>
    <row r="62" spans="1:10" ht="15.75" customHeight="1" x14ac:dyDescent="0.25">
      <c r="B62" t="s">
        <v>204</v>
      </c>
      <c r="D62">
        <f>SUM(D60:D61)</f>
        <v>321.3</v>
      </c>
      <c r="E62">
        <f>SUM(E60:E61)</f>
        <v>351.1</v>
      </c>
      <c r="F62">
        <f>F5*F31</f>
        <v>380.26200215520004</v>
      </c>
      <c r="G62">
        <f t="shared" ref="G62:J62" si="40">G5*G31</f>
        <v>367.92390757022997</v>
      </c>
      <c r="H62">
        <f t="shared" si="40"/>
        <v>384.26662578793497</v>
      </c>
      <c r="I62">
        <f t="shared" si="40"/>
        <v>362.90205109358601</v>
      </c>
      <c r="J62">
        <f t="shared" si="40"/>
        <v>379.81526060436926</v>
      </c>
    </row>
    <row r="64" spans="1:10" ht="15" customHeight="1" x14ac:dyDescent="0.25">
      <c r="B64" t="s">
        <v>123</v>
      </c>
      <c r="D64" s="59">
        <f>C68</f>
        <v>2165.9</v>
      </c>
      <c r="E64" s="59">
        <f t="shared" ref="E64:F64" si="41">D68</f>
        <v>2162.1</v>
      </c>
      <c r="F64">
        <f t="shared" si="41"/>
        <v>2106.9</v>
      </c>
      <c r="G64">
        <f t="shared" ref="G64" si="42">F68</f>
        <v>2089.1537736775199</v>
      </c>
      <c r="H64">
        <f t="shared" ref="H64" si="43">G68</f>
        <v>2067.5292372044082</v>
      </c>
      <c r="I64">
        <f t="shared" ref="I64" si="44">H68</f>
        <v>2061.2159006848956</v>
      </c>
      <c r="J64">
        <f t="shared" ref="J64" si="45">I68</f>
        <v>2059.624551622218</v>
      </c>
    </row>
    <row r="65" spans="1:10" ht="15" customHeight="1" x14ac:dyDescent="0.25">
      <c r="B65" t="s">
        <v>202</v>
      </c>
      <c r="C65" s="59">
        <v>100</v>
      </c>
      <c r="D65">
        <f>Model!D61</f>
        <v>118</v>
      </c>
      <c r="E65">
        <f>Model!E61</f>
        <v>116</v>
      </c>
      <c r="F65">
        <f>F61</f>
        <v>133.09170075432002</v>
      </c>
      <c r="G65">
        <f t="shared" ref="G65:J65" si="46">G61</f>
        <v>128.77336764958048</v>
      </c>
      <c r="H65">
        <f t="shared" si="46"/>
        <v>134.49331902577723</v>
      </c>
      <c r="I65">
        <f t="shared" si="46"/>
        <v>127.0157178827551</v>
      </c>
      <c r="J65">
        <f t="shared" si="46"/>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7">G16*G31</f>
        <v>33.447627960929999</v>
      </c>
      <c r="H66">
        <f t="shared" si="47"/>
        <v>34.933329617085001</v>
      </c>
      <c r="I66">
        <f t="shared" si="47"/>
        <v>36.290205109358602</v>
      </c>
      <c r="J66">
        <f t="shared" si="47"/>
        <v>37.981526060436927</v>
      </c>
    </row>
    <row r="67" spans="1:10" ht="15" customHeight="1" x14ac:dyDescent="0.25">
      <c r="B67" t="s">
        <v>209</v>
      </c>
      <c r="C67" s="66">
        <v>-170.5</v>
      </c>
      <c r="D67" s="66">
        <v>-189</v>
      </c>
      <c r="E67" s="66">
        <v>-192.2</v>
      </c>
      <c r="F67">
        <f>F17*F64</f>
        <v>-185.40719999999999</v>
      </c>
      <c r="G67">
        <f t="shared" ref="G67:J67" si="48">G17*G64</f>
        <v>-183.84553208362175</v>
      </c>
      <c r="H67">
        <f t="shared" si="48"/>
        <v>-175.73998516237472</v>
      </c>
      <c r="I67">
        <f t="shared" si="48"/>
        <v>-164.89727205479164</v>
      </c>
      <c r="J67">
        <f t="shared" si="48"/>
        <v>-154.47184137166633</v>
      </c>
    </row>
    <row r="68" spans="1:10" ht="15" customHeight="1" x14ac:dyDescent="0.25">
      <c r="B68" t="s">
        <v>130</v>
      </c>
      <c r="C68">
        <f>C89</f>
        <v>2165.9</v>
      </c>
      <c r="D68">
        <f t="shared" ref="D68:E68" si="49">D89</f>
        <v>2162.1</v>
      </c>
      <c r="E68">
        <f t="shared" si="49"/>
        <v>2106.9</v>
      </c>
      <c r="F68">
        <f>SUM(F64:F67)</f>
        <v>2089.1537736775199</v>
      </c>
      <c r="G68">
        <f t="shared" ref="G68:J68" si="50">SUM(G64:G67)</f>
        <v>2067.5292372044082</v>
      </c>
      <c r="H68">
        <f t="shared" si="50"/>
        <v>2061.2159006848956</v>
      </c>
      <c r="I68">
        <f t="shared" si="50"/>
        <v>2059.624551622218</v>
      </c>
      <c r="J68">
        <f t="shared" si="50"/>
        <v>2076.0695775225176</v>
      </c>
    </row>
    <row r="69" spans="1:10" ht="15" customHeight="1" x14ac:dyDescent="0.25">
      <c r="G69" t="str">
        <f t="shared" ref="G69:G94" ca="1" si="51">IF(ISBLANK(F69),"",_xlfn.FORMULATEXT(F69))</f>
        <v/>
      </c>
    </row>
    <row r="70" spans="1:10" ht="15" customHeight="1" x14ac:dyDescent="0.25">
      <c r="B70" t="s">
        <v>39</v>
      </c>
      <c r="G70" t="str">
        <f t="shared" ca="1" si="51"/>
        <v/>
      </c>
    </row>
    <row r="71" spans="1:10" ht="15" customHeight="1" x14ac:dyDescent="0.25">
      <c r="B71" t="s">
        <v>32</v>
      </c>
      <c r="G71" t="str">
        <f t="shared" ca="1" si="51"/>
        <v/>
      </c>
    </row>
    <row r="72" spans="1:10" ht="15" customHeight="1" x14ac:dyDescent="0.25">
      <c r="B72" t="s">
        <v>40</v>
      </c>
      <c r="C72" s="59">
        <v>-53.7</v>
      </c>
      <c r="D72" s="59">
        <v>-196.7</v>
      </c>
      <c r="E72" s="59">
        <v>-24.9</v>
      </c>
      <c r="G72" t="str">
        <f t="shared" ca="1" si="51"/>
        <v/>
      </c>
    </row>
    <row r="73" spans="1:10" ht="15" customHeight="1" x14ac:dyDescent="0.25">
      <c r="B73" t="s">
        <v>41</v>
      </c>
      <c r="G73" t="str">
        <f t="shared" ca="1" si="51"/>
        <v/>
      </c>
    </row>
    <row r="74" spans="1:10" ht="15" customHeight="1" x14ac:dyDescent="0.25">
      <c r="G74" t="str">
        <f t="shared" ca="1" si="51"/>
        <v/>
      </c>
    </row>
    <row r="75" spans="1:10" ht="15" customHeight="1" x14ac:dyDescent="0.25">
      <c r="B75" t="s">
        <v>42</v>
      </c>
      <c r="C75">
        <f>SUM(C81:C83)</f>
        <v>4214.8999999999996</v>
      </c>
      <c r="D75">
        <f t="shared" ref="D75:E75" si="52">SUM(D81:D83)</f>
        <v>4797.7</v>
      </c>
      <c r="E75">
        <f t="shared" si="52"/>
        <v>4911.5</v>
      </c>
      <c r="G75" t="str">
        <f t="shared" ca="1" si="51"/>
        <v/>
      </c>
    </row>
    <row r="76" spans="1:10" ht="15" customHeight="1" x14ac:dyDescent="0.25">
      <c r="B76" t="s">
        <v>43</v>
      </c>
      <c r="C76">
        <f>C94</f>
        <v>3392.4</v>
      </c>
      <c r="D76">
        <f>D94</f>
        <v>3044.8</v>
      </c>
      <c r="E76">
        <f>E94</f>
        <v>3365.3999999999996</v>
      </c>
      <c r="G76" t="str">
        <f t="shared" ca="1" si="51"/>
        <v/>
      </c>
    </row>
    <row r="77" spans="1:10" ht="15" customHeight="1" x14ac:dyDescent="0.25">
      <c r="B77" t="s">
        <v>44</v>
      </c>
      <c r="C77">
        <f>C75-C76</f>
        <v>822.49999999999955</v>
      </c>
      <c r="D77">
        <f t="shared" ref="D77:E77" si="53">D75-D76</f>
        <v>1752.8999999999996</v>
      </c>
      <c r="E77">
        <f t="shared" si="53"/>
        <v>1546.1000000000004</v>
      </c>
      <c r="G77" t="str">
        <f t="shared" ca="1" si="51"/>
        <v/>
      </c>
    </row>
    <row r="78" spans="1:10" ht="15" customHeight="1" x14ac:dyDescent="0.25">
      <c r="G78" t="str">
        <f t="shared" ca="1" si="51"/>
        <v/>
      </c>
    </row>
    <row r="79" spans="1:10" ht="15" customHeight="1" x14ac:dyDescent="0.25">
      <c r="A79" s="15" t="s">
        <v>45</v>
      </c>
      <c r="G79" t="str">
        <f t="shared" ca="1" si="51"/>
        <v/>
      </c>
    </row>
    <row r="80" spans="1:10" ht="15" customHeight="1" x14ac:dyDescent="0.25">
      <c r="B80" t="s">
        <v>91</v>
      </c>
      <c r="C80" s="59">
        <v>483</v>
      </c>
      <c r="D80" s="59">
        <v>318.10000000000002</v>
      </c>
      <c r="E80" s="59">
        <v>311.8</v>
      </c>
      <c r="G80" t="str">
        <f t="shared" ca="1" si="51"/>
        <v/>
      </c>
    </row>
    <row r="81" spans="2:10" ht="15" customHeight="1" x14ac:dyDescent="0.25">
      <c r="B81" t="s">
        <v>92</v>
      </c>
      <c r="C81" s="59">
        <v>2481.6</v>
      </c>
      <c r="D81" s="59">
        <v>2846.3</v>
      </c>
      <c r="E81" s="59">
        <v>2923.8</v>
      </c>
      <c r="G81" t="str">
        <f t="shared" ca="1" si="51"/>
        <v/>
      </c>
    </row>
    <row r="82" spans="2:10" ht="15" customHeight="1" x14ac:dyDescent="0.25">
      <c r="B82" t="s">
        <v>93</v>
      </c>
      <c r="C82" s="59">
        <v>1632.1</v>
      </c>
      <c r="D82" s="59">
        <v>1804.6</v>
      </c>
      <c r="E82" s="59">
        <v>1817.1</v>
      </c>
      <c r="G82" t="str">
        <f t="shared" ca="1" si="51"/>
        <v/>
      </c>
    </row>
    <row r="83" spans="2:10" ht="15" customHeight="1" x14ac:dyDescent="0.25">
      <c r="B83" t="s">
        <v>94</v>
      </c>
      <c r="C83" s="59">
        <v>101.2</v>
      </c>
      <c r="D83" s="59">
        <v>146.80000000000001</v>
      </c>
      <c r="E83" s="59">
        <v>170.6</v>
      </c>
      <c r="G83" t="str">
        <f t="shared" ca="1" si="51"/>
        <v/>
      </c>
    </row>
    <row r="84" spans="2:10" ht="15" customHeight="1" x14ac:dyDescent="0.25">
      <c r="B84" t="s">
        <v>46</v>
      </c>
      <c r="C84">
        <f t="shared" ref="C84:E84" si="54">SUM(C80:C83)</f>
        <v>4697.8999999999996</v>
      </c>
      <c r="D84" s="65">
        <f t="shared" si="54"/>
        <v>5115.8</v>
      </c>
      <c r="E84" s="65">
        <f t="shared" si="54"/>
        <v>5223.3000000000011</v>
      </c>
      <c r="F84" s="65"/>
      <c r="G84" s="65" t="str">
        <f t="shared" ca="1" si="51"/>
        <v/>
      </c>
      <c r="H84" s="65"/>
      <c r="I84" s="65"/>
      <c r="J84" s="65"/>
    </row>
    <row r="85" spans="2:10" ht="15" customHeight="1" x14ac:dyDescent="0.25">
      <c r="G85" t="str">
        <f t="shared" ca="1" si="51"/>
        <v/>
      </c>
    </row>
    <row r="86" spans="2:10" ht="15" customHeight="1" x14ac:dyDescent="0.25">
      <c r="B86" t="s">
        <v>120</v>
      </c>
      <c r="C86" s="59">
        <v>3381.9</v>
      </c>
      <c r="D86" s="59">
        <v>3555</v>
      </c>
      <c r="E86" s="59">
        <v>3942.6</v>
      </c>
      <c r="G86" t="str">
        <f t="shared" ca="1" si="51"/>
        <v/>
      </c>
    </row>
    <row r="87" spans="2:10" ht="15" customHeight="1" x14ac:dyDescent="0.25">
      <c r="B87" t="s">
        <v>88</v>
      </c>
      <c r="C87" s="59">
        <v>1523.4</v>
      </c>
      <c r="D87" s="59">
        <v>1667.9</v>
      </c>
      <c r="E87" s="59">
        <v>2009.9</v>
      </c>
      <c r="G87" t="str">
        <f t="shared" ca="1" si="51"/>
        <v/>
      </c>
    </row>
    <row r="88" spans="2:10" ht="15" customHeight="1" x14ac:dyDescent="0.25">
      <c r="B88" t="s">
        <v>47</v>
      </c>
      <c r="C88" s="59">
        <v>3544.8</v>
      </c>
      <c r="D88" s="59">
        <v>3619.4</v>
      </c>
      <c r="E88" s="59">
        <v>3558</v>
      </c>
      <c r="G88" t="str">
        <f t="shared" ca="1" si="51"/>
        <v/>
      </c>
    </row>
    <row r="89" spans="2:10" ht="15" customHeight="1" x14ac:dyDescent="0.25">
      <c r="B89" t="s">
        <v>125</v>
      </c>
      <c r="C89" s="59">
        <v>2165.9</v>
      </c>
      <c r="D89" s="59">
        <v>2162.1</v>
      </c>
      <c r="E89" s="59">
        <v>2106.9</v>
      </c>
      <c r="G89" t="str">
        <f t="shared" ca="1" si="51"/>
        <v/>
      </c>
    </row>
    <row r="90" spans="2:10" ht="15" customHeight="1" x14ac:dyDescent="0.25">
      <c r="B90" t="s">
        <v>48</v>
      </c>
      <c r="C90" s="59">
        <v>1539.4</v>
      </c>
      <c r="D90" s="66">
        <v>1531.5</v>
      </c>
      <c r="E90" s="66">
        <v>1789.1</v>
      </c>
      <c r="G90" t="str">
        <f t="shared" ca="1" si="51"/>
        <v/>
      </c>
    </row>
    <row r="91" spans="2:10" ht="15" customHeight="1" x14ac:dyDescent="0.25">
      <c r="B91" t="s">
        <v>49</v>
      </c>
      <c r="C91">
        <f t="shared" ref="C91:E91" si="55">SUM(C84,C86:C90)</f>
        <v>16853.3</v>
      </c>
      <c r="D91" s="65">
        <f t="shared" si="55"/>
        <v>17651.699999999997</v>
      </c>
      <c r="E91" s="65">
        <f t="shared" si="55"/>
        <v>18629.8</v>
      </c>
      <c r="F91" s="65"/>
      <c r="G91" s="65" t="str">
        <f t="shared" ca="1" si="51"/>
        <v/>
      </c>
      <c r="H91" s="65"/>
      <c r="I91" s="65"/>
      <c r="J91" s="65"/>
    </row>
    <row r="92" spans="2:10" ht="15" customHeight="1" x14ac:dyDescent="0.25">
      <c r="G92" t="str">
        <f t="shared" ca="1" si="51"/>
        <v/>
      </c>
    </row>
    <row r="93" spans="2:10" ht="15" customHeight="1" x14ac:dyDescent="0.25">
      <c r="B93" t="s">
        <v>89</v>
      </c>
      <c r="C93" s="59">
        <v>1712.9</v>
      </c>
      <c r="D93" s="59">
        <v>1835.1</v>
      </c>
      <c r="E93" s="59">
        <v>1607.4</v>
      </c>
      <c r="G93" t="str">
        <f t="shared" ca="1" si="51"/>
        <v/>
      </c>
    </row>
    <row r="94" spans="2:10" ht="15" customHeight="1" x14ac:dyDescent="0.25">
      <c r="B94" t="s">
        <v>43</v>
      </c>
      <c r="C94" s="59">
        <v>3392.4</v>
      </c>
      <c r="D94" s="66">
        <v>3044.8</v>
      </c>
      <c r="E94" s="66">
        <v>3365.3999999999996</v>
      </c>
      <c r="G94" t="str">
        <f t="shared" ca="1" si="51"/>
        <v/>
      </c>
    </row>
    <row r="95" spans="2:10" ht="15" customHeight="1" x14ac:dyDescent="0.25">
      <c r="B95" t="s">
        <v>51</v>
      </c>
      <c r="C95">
        <f>SUM(C93:C94)</f>
        <v>5105.3</v>
      </c>
      <c r="D95" s="65">
        <f>SUM(D93:D94)</f>
        <v>4879.8999999999996</v>
      </c>
      <c r="E95" s="65">
        <f>SUM(E93:E94)</f>
        <v>4972.7999999999993</v>
      </c>
      <c r="F95" s="65"/>
      <c r="G95" s="65" t="str">
        <f t="shared" ref="G95:G126" ca="1" si="56">IF(ISBLANK(F95),"",_xlfn.FORMULATEXT(F95))</f>
        <v/>
      </c>
      <c r="H95" s="65"/>
      <c r="I95" s="65"/>
      <c r="J95" s="65"/>
    </row>
    <row r="96" spans="2:10" ht="15" customHeight="1" x14ac:dyDescent="0.25">
      <c r="G96" t="str">
        <f t="shared" ca="1" si="56"/>
        <v/>
      </c>
    </row>
    <row r="97" spans="1:10" ht="15" customHeight="1" x14ac:dyDescent="0.25">
      <c r="B97" t="s">
        <v>90</v>
      </c>
      <c r="C97" s="59">
        <v>3441.1</v>
      </c>
      <c r="D97" s="59">
        <v>4497.1000000000004</v>
      </c>
      <c r="E97" s="59">
        <v>5026.8999999999996</v>
      </c>
      <c r="G97" t="str">
        <f t="shared" ca="1" si="56"/>
        <v/>
      </c>
    </row>
    <row r="98" spans="1:10" ht="15" customHeight="1" x14ac:dyDescent="0.25">
      <c r="B98" t="s">
        <v>52</v>
      </c>
      <c r="C98" s="59">
        <v>3138</v>
      </c>
      <c r="D98" s="66">
        <v>2666.9</v>
      </c>
      <c r="E98" s="66">
        <v>2857.4</v>
      </c>
      <c r="G98" t="str">
        <f t="shared" ca="1" si="56"/>
        <v/>
      </c>
    </row>
    <row r="99" spans="1:10" ht="15" customHeight="1" x14ac:dyDescent="0.25">
      <c r="B99" t="s">
        <v>53</v>
      </c>
      <c r="C99">
        <f t="shared" ref="C99:E99" si="57">SUM(C95,C97:C98)</f>
        <v>11684.4</v>
      </c>
      <c r="D99" s="65">
        <f t="shared" si="57"/>
        <v>12043.9</v>
      </c>
      <c r="E99" s="65">
        <f t="shared" si="57"/>
        <v>12857.099999999999</v>
      </c>
      <c r="F99" s="65"/>
      <c r="G99" s="65" t="str">
        <f t="shared" ca="1" si="56"/>
        <v/>
      </c>
      <c r="H99" s="65"/>
      <c r="I99" s="65"/>
      <c r="J99" s="65"/>
    </row>
    <row r="100" spans="1:10" ht="15" customHeight="1" x14ac:dyDescent="0.25">
      <c r="G100" t="str">
        <f t="shared" ca="1" si="56"/>
        <v/>
      </c>
    </row>
    <row r="101" spans="1:10" ht="15" customHeight="1" x14ac:dyDescent="0.25">
      <c r="B101" t="s">
        <v>95</v>
      </c>
      <c r="C101" s="59">
        <v>5168.8999999999996</v>
      </c>
      <c r="D101" s="59">
        <v>5607.8</v>
      </c>
      <c r="E101" s="59">
        <v>5772.7</v>
      </c>
      <c r="G101" t="str">
        <f t="shared" ca="1" si="56"/>
        <v/>
      </c>
    </row>
    <row r="102" spans="1:10" ht="15" customHeight="1" x14ac:dyDescent="0.25">
      <c r="B102" t="s">
        <v>54</v>
      </c>
      <c r="C102">
        <f t="shared" ref="C102:E102" si="58">C99+SUM(C101:C101)</f>
        <v>16853.3</v>
      </c>
      <c r="D102" s="65">
        <f t="shared" si="58"/>
        <v>17651.7</v>
      </c>
      <c r="E102" s="65">
        <f t="shared" si="58"/>
        <v>18629.8</v>
      </c>
      <c r="F102" s="65"/>
      <c r="G102" s="65" t="str">
        <f t="shared" ca="1" si="56"/>
        <v/>
      </c>
      <c r="H102" s="65"/>
      <c r="I102" s="65"/>
      <c r="J102" s="65"/>
    </row>
    <row r="103" spans="1:10" ht="15" customHeight="1" x14ac:dyDescent="0.25">
      <c r="G103" t="str">
        <f t="shared" ca="1" si="56"/>
        <v/>
      </c>
    </row>
    <row r="104" spans="1:10" ht="15" customHeight="1" x14ac:dyDescent="0.25">
      <c r="B104" t="s">
        <v>55</v>
      </c>
      <c r="C104">
        <f t="shared" ref="C104:E104" si="59">C102-C91</f>
        <v>0</v>
      </c>
      <c r="D104">
        <f t="shared" si="59"/>
        <v>0</v>
      </c>
      <c r="E104">
        <f t="shared" si="59"/>
        <v>0</v>
      </c>
      <c r="G104" t="str">
        <f t="shared" ca="1" si="56"/>
        <v/>
      </c>
    </row>
    <row r="105" spans="1:10" ht="15" customHeight="1" x14ac:dyDescent="0.25">
      <c r="G105" t="str">
        <f t="shared" ca="1" si="56"/>
        <v/>
      </c>
    </row>
    <row r="106" spans="1:10" ht="15" customHeight="1" x14ac:dyDescent="0.25">
      <c r="A106" s="15" t="s">
        <v>56</v>
      </c>
      <c r="G106" t="str">
        <f t="shared" ca="1" si="56"/>
        <v/>
      </c>
    </row>
    <row r="107" spans="1:10" ht="15" customHeight="1" x14ac:dyDescent="0.25">
      <c r="B107" t="s">
        <v>32</v>
      </c>
      <c r="G107" t="str">
        <f t="shared" ca="1" si="56"/>
        <v/>
      </c>
    </row>
    <row r="108" spans="1:10" ht="15" customHeight="1" x14ac:dyDescent="0.25">
      <c r="B108" t="s">
        <v>96</v>
      </c>
      <c r="G108" t="str">
        <f t="shared" ca="1" si="56"/>
        <v/>
      </c>
    </row>
    <row r="109" spans="1:10" ht="15" customHeight="1" x14ac:dyDescent="0.25">
      <c r="B109" t="s">
        <v>57</v>
      </c>
      <c r="G109" t="str">
        <f t="shared" ca="1" si="56"/>
        <v/>
      </c>
    </row>
    <row r="110" spans="1:10" ht="15" customHeight="1" x14ac:dyDescent="0.25">
      <c r="B110" t="s">
        <v>58</v>
      </c>
      <c r="G110" t="str">
        <f t="shared" ca="1" si="56"/>
        <v/>
      </c>
    </row>
    <row r="111" spans="1:10" ht="15" customHeight="1" x14ac:dyDescent="0.25">
      <c r="B111" t="s">
        <v>59</v>
      </c>
      <c r="G111" t="str">
        <f t="shared" ca="1" si="56"/>
        <v/>
      </c>
    </row>
    <row r="112" spans="1:10" ht="15" customHeight="1" x14ac:dyDescent="0.25">
      <c r="B112" t="s">
        <v>60</v>
      </c>
      <c r="G112" t="str">
        <f t="shared" ca="1" si="56"/>
        <v/>
      </c>
    </row>
    <row r="113" spans="1:7" ht="15" customHeight="1" x14ac:dyDescent="0.25">
      <c r="G113" t="str">
        <f t="shared" ca="1" si="56"/>
        <v/>
      </c>
    </row>
    <row r="114" spans="1:7" ht="15" customHeight="1" x14ac:dyDescent="0.25">
      <c r="B114" t="s">
        <v>220</v>
      </c>
      <c r="G114" t="str">
        <f t="shared" ca="1" si="56"/>
        <v/>
      </c>
    </row>
    <row r="115" spans="1:7" ht="15" customHeight="1" x14ac:dyDescent="0.25">
      <c r="B115" t="s">
        <v>61</v>
      </c>
      <c r="G115" t="str">
        <f t="shared" ca="1" si="56"/>
        <v/>
      </c>
    </row>
    <row r="116" spans="1:7" ht="15" customHeight="1" x14ac:dyDescent="0.25">
      <c r="B116" t="s">
        <v>62</v>
      </c>
      <c r="G116" t="str">
        <f t="shared" ca="1" si="56"/>
        <v/>
      </c>
    </row>
    <row r="117" spans="1:7" ht="15" customHeight="1" x14ac:dyDescent="0.25">
      <c r="G117" t="str">
        <f t="shared" ca="1" si="56"/>
        <v/>
      </c>
    </row>
    <row r="118" spans="1:7" ht="15" customHeight="1" x14ac:dyDescent="0.25">
      <c r="B118" t="s">
        <v>63</v>
      </c>
      <c r="G118" t="str">
        <f t="shared" ca="1" si="56"/>
        <v/>
      </c>
    </row>
    <row r="119" spans="1:7" ht="15" customHeight="1" x14ac:dyDescent="0.25">
      <c r="B119" t="s">
        <v>64</v>
      </c>
      <c r="G119" t="str">
        <f t="shared" ca="1" si="56"/>
        <v/>
      </c>
    </row>
    <row r="120" spans="1:7" ht="15" customHeight="1" x14ac:dyDescent="0.25">
      <c r="B120" t="s">
        <v>65</v>
      </c>
      <c r="G120" t="str">
        <f t="shared" ca="1" si="56"/>
        <v/>
      </c>
    </row>
    <row r="121" spans="1:7" ht="15" customHeight="1" x14ac:dyDescent="0.25">
      <c r="G121" t="str">
        <f t="shared" ca="1" si="56"/>
        <v/>
      </c>
    </row>
    <row r="122" spans="1:7" ht="15" customHeight="1" x14ac:dyDescent="0.25">
      <c r="B122" t="s">
        <v>97</v>
      </c>
      <c r="G122" t="str">
        <f t="shared" ca="1" si="56"/>
        <v/>
      </c>
    </row>
    <row r="123" spans="1:7" ht="15" customHeight="1" x14ac:dyDescent="0.25">
      <c r="B123" t="s">
        <v>66</v>
      </c>
      <c r="G123" t="str">
        <f t="shared" ca="1" si="56"/>
        <v/>
      </c>
    </row>
    <row r="124" spans="1:7" ht="15" customHeight="1" x14ac:dyDescent="0.25">
      <c r="B124" t="s">
        <v>102</v>
      </c>
      <c r="G124" t="str">
        <f t="shared" ca="1" si="56"/>
        <v/>
      </c>
    </row>
    <row r="125" spans="1:7" ht="15" customHeight="1" x14ac:dyDescent="0.25">
      <c r="G125" t="str">
        <f t="shared" ca="1" si="56"/>
        <v/>
      </c>
    </row>
    <row r="126" spans="1:7" ht="15" customHeight="1" x14ac:dyDescent="0.25">
      <c r="A126" s="15" t="s">
        <v>110</v>
      </c>
      <c r="G126" t="str">
        <f t="shared" ca="1" si="56"/>
        <v/>
      </c>
    </row>
    <row r="127" spans="1:7" ht="15" customHeight="1" x14ac:dyDescent="0.25">
      <c r="B127" t="s">
        <v>111</v>
      </c>
      <c r="G127" t="str">
        <f t="shared" ref="G127:G157" ca="1" si="60">IF(ISBLANK(F127),"",_xlfn.FORMULATEXT(F127))</f>
        <v/>
      </c>
    </row>
    <row r="128" spans="1:7" ht="15" customHeight="1" x14ac:dyDescent="0.25">
      <c r="B128" t="s">
        <v>112</v>
      </c>
      <c r="G128" t="str">
        <f t="shared" ca="1" si="60"/>
        <v/>
      </c>
    </row>
    <row r="129" spans="1:10" ht="15" customHeight="1" x14ac:dyDescent="0.25">
      <c r="B129" t="s">
        <v>113</v>
      </c>
      <c r="G129" t="str">
        <f t="shared" ca="1" si="60"/>
        <v/>
      </c>
    </row>
    <row r="130" spans="1:10" ht="15" customHeight="1" x14ac:dyDescent="0.25">
      <c r="G130" t="str">
        <f t="shared" ca="1" si="60"/>
        <v/>
      </c>
    </row>
    <row r="131" spans="1:10" ht="15" customHeight="1" x14ac:dyDescent="0.25">
      <c r="A131" s="15" t="s">
        <v>67</v>
      </c>
      <c r="G131" t="str">
        <f t="shared" ca="1" si="60"/>
        <v/>
      </c>
    </row>
    <row r="132" spans="1:10" ht="15" customHeight="1" x14ac:dyDescent="0.25">
      <c r="B132" t="s">
        <v>101</v>
      </c>
      <c r="D132" s="60">
        <f>D31/C31-1</f>
        <v>8.1724838017155133E-2</v>
      </c>
      <c r="E132" s="60">
        <f>E31/D31-1</f>
        <v>2.6769998922375082E-2</v>
      </c>
      <c r="F132" s="60"/>
      <c r="G132" s="60" t="str">
        <f t="shared" ca="1" si="60"/>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60"/>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60"/>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60"/>
        <v/>
      </c>
      <c r="H135" s="60"/>
      <c r="I135" s="60"/>
      <c r="J135" s="60"/>
    </row>
    <row r="136" spans="1:10" ht="15" customHeight="1" x14ac:dyDescent="0.25">
      <c r="G136" t="str">
        <f t="shared" ca="1" si="60"/>
        <v/>
      </c>
    </row>
    <row r="137" spans="1:10" ht="15" customHeight="1" x14ac:dyDescent="0.25">
      <c r="A137" s="15" t="s">
        <v>71</v>
      </c>
      <c r="G137" t="str">
        <f t="shared" ca="1" si="60"/>
        <v/>
      </c>
    </row>
    <row r="138" spans="1:10" ht="15" customHeight="1" x14ac:dyDescent="0.25">
      <c r="B138" t="s">
        <v>72</v>
      </c>
      <c r="C138">
        <f>C77</f>
        <v>822.49999999999955</v>
      </c>
      <c r="D138">
        <f>D77</f>
        <v>1752.8999999999996</v>
      </c>
      <c r="E138">
        <f>E77</f>
        <v>1546.1000000000004</v>
      </c>
      <c r="G138" t="str">
        <f t="shared" ca="1" si="60"/>
        <v/>
      </c>
    </row>
    <row r="139" spans="1:10" ht="15" customHeight="1" x14ac:dyDescent="0.25">
      <c r="B139" t="s">
        <v>73</v>
      </c>
      <c r="C139">
        <f>C138/C31</f>
        <v>7.9898584653643245E-2</v>
      </c>
      <c r="D139" s="60">
        <f>D138/D31</f>
        <v>0.15741405941305359</v>
      </c>
      <c r="E139" s="60">
        <f>E138/E31</f>
        <v>0.13522306864794426</v>
      </c>
      <c r="F139" s="60"/>
      <c r="G139" s="60" t="str">
        <f t="shared" ca="1" si="60"/>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60"/>
        <v/>
      </c>
      <c r="H140" s="60"/>
      <c r="I140" s="60"/>
      <c r="J140" s="60"/>
    </row>
    <row r="141" spans="1:10" ht="15" customHeight="1" x14ac:dyDescent="0.25">
      <c r="G141" t="str">
        <f t="shared" ca="1" si="60"/>
        <v/>
      </c>
    </row>
    <row r="142" spans="1:10" ht="15" customHeight="1" x14ac:dyDescent="0.25">
      <c r="A142" s="15" t="s">
        <v>75</v>
      </c>
      <c r="G142" t="str">
        <f t="shared" ca="1" si="60"/>
        <v/>
      </c>
    </row>
    <row r="143" spans="1:10" ht="15" customHeight="1" x14ac:dyDescent="0.25">
      <c r="B143" t="s">
        <v>50</v>
      </c>
      <c r="C143">
        <f>C93</f>
        <v>1712.9</v>
      </c>
      <c r="D143">
        <f>D93</f>
        <v>1835.1</v>
      </c>
      <c r="E143">
        <f>E93</f>
        <v>1607.4</v>
      </c>
      <c r="G143" t="str">
        <f t="shared" ca="1" si="60"/>
        <v/>
      </c>
    </row>
    <row r="144" spans="1:10" ht="15" customHeight="1" x14ac:dyDescent="0.25">
      <c r="B144" t="s">
        <v>76</v>
      </c>
      <c r="C144">
        <f>C97</f>
        <v>3441.1</v>
      </c>
      <c r="D144">
        <f>D97</f>
        <v>4497.1000000000004</v>
      </c>
      <c r="E144">
        <f>E97</f>
        <v>5026.8999999999996</v>
      </c>
      <c r="G144" t="str">
        <f t="shared" ca="1" si="60"/>
        <v/>
      </c>
    </row>
    <row r="145" spans="1:10" ht="15" customHeight="1" x14ac:dyDescent="0.25">
      <c r="B145" t="s">
        <v>77</v>
      </c>
      <c r="C145">
        <f t="shared" ref="C145:D145" si="61">SUM(C143:C144)</f>
        <v>5154</v>
      </c>
      <c r="D145">
        <f t="shared" si="61"/>
        <v>6332.2000000000007</v>
      </c>
      <c r="E145">
        <f>SUM(E143:E144)</f>
        <v>6634.2999999999993</v>
      </c>
      <c r="G145" t="str">
        <f t="shared" ca="1" si="60"/>
        <v/>
      </c>
    </row>
    <row r="146" spans="1:10" ht="15" customHeight="1" x14ac:dyDescent="0.25">
      <c r="B146" t="s">
        <v>78</v>
      </c>
      <c r="C146">
        <f>C145-C80</f>
        <v>4671</v>
      </c>
      <c r="D146">
        <f>D145-D80</f>
        <v>6014.1</v>
      </c>
      <c r="E146">
        <f>E145-E80</f>
        <v>6322.4999999999991</v>
      </c>
      <c r="G146" t="str">
        <f t="shared" ca="1" si="60"/>
        <v/>
      </c>
    </row>
    <row r="147" spans="1:10" ht="15" customHeight="1" x14ac:dyDescent="0.25">
      <c r="B147" t="s">
        <v>79</v>
      </c>
      <c r="C147" s="62">
        <f>C145/C52</f>
        <v>3.0390942862197061</v>
      </c>
      <c r="D147" s="62">
        <f>D145/D52</f>
        <v>5.2198499711482986</v>
      </c>
      <c r="E147" s="62">
        <f>E145/E52</f>
        <v>3.8034168434328954</v>
      </c>
      <c r="F147" s="62"/>
      <c r="G147" s="62" t="str">
        <f t="shared" ca="1" si="60"/>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60"/>
        <v/>
      </c>
      <c r="H148" s="62"/>
      <c r="I148" s="62"/>
      <c r="J148" s="62"/>
    </row>
    <row r="149" spans="1:10" ht="15" customHeight="1" x14ac:dyDescent="0.25">
      <c r="B149" t="s">
        <v>81</v>
      </c>
      <c r="C149">
        <f>C37</f>
        <v>-35.1</v>
      </c>
      <c r="D149">
        <f>D37</f>
        <v>-30.2</v>
      </c>
      <c r="E149">
        <f>E37</f>
        <v>-200.8</v>
      </c>
      <c r="G149" t="str">
        <f t="shared" ca="1" si="60"/>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60"/>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60"/>
        <v/>
      </c>
      <c r="H151" s="60"/>
      <c r="I151" s="60"/>
      <c r="J151" s="60"/>
    </row>
    <row r="152" spans="1:10" ht="15" customHeight="1" x14ac:dyDescent="0.25">
      <c r="G152" t="str">
        <f t="shared" ca="1" si="60"/>
        <v/>
      </c>
    </row>
    <row r="153" spans="1:10" ht="15" customHeight="1" x14ac:dyDescent="0.25">
      <c r="A153" s="15" t="s">
        <v>84</v>
      </c>
      <c r="G153" t="str">
        <f t="shared" ca="1" si="60"/>
        <v/>
      </c>
    </row>
    <row r="154" spans="1:10" ht="15" customHeight="1" x14ac:dyDescent="0.25">
      <c r="G154" t="str">
        <f t="shared" ca="1" si="60"/>
        <v/>
      </c>
    </row>
    <row r="155" spans="1:10" ht="15" customHeight="1" x14ac:dyDescent="0.25">
      <c r="G155" t="str">
        <f t="shared" ca="1" si="60"/>
        <v/>
      </c>
    </row>
    <row r="156" spans="1:10" ht="15" customHeight="1" x14ac:dyDescent="0.25">
      <c r="G156" t="str">
        <f t="shared" ca="1" si="60"/>
        <v/>
      </c>
    </row>
    <row r="157" spans="1:10" ht="15" customHeight="1" x14ac:dyDescent="0.25">
      <c r="G157" t="str">
        <f t="shared" ca="1" si="60"/>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Props1.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3.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