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22 kion balance sheet liabilities and equity.tscproj/"/>
    </mc:Choice>
  </mc:AlternateContent>
  <xr:revisionPtr revIDLastSave="1" documentId="8_{100C0650-D72B-43A9-9D7C-58300D14F43F}" xr6:coauthVersionLast="47" xr6:coauthVersionMax="47" xr10:uidLastSave="{033D4DCC-7338-41BE-8615-1175387888F2}"/>
  <bookViews>
    <workbookView xWindow="4830" yWindow="21480" windowWidth="21840" windowHeight="139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4" i="2" l="1"/>
  <c r="F102" i="2"/>
  <c r="F101" i="2"/>
  <c r="F99" i="2"/>
  <c r="F98" i="2"/>
  <c r="F97" i="2"/>
  <c r="F95" i="2"/>
  <c r="F94" i="2"/>
  <c r="F91" i="2"/>
  <c r="F90" i="2"/>
  <c r="F89" i="2"/>
  <c r="F88" i="2"/>
  <c r="F87" i="2"/>
  <c r="F86" i="2"/>
  <c r="F84" i="2"/>
  <c r="F83" i="2"/>
  <c r="F82" i="2"/>
  <c r="F81" i="2"/>
  <c r="F73" i="2"/>
  <c r="F72" i="2"/>
  <c r="F71"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H38" i="2" s="1"/>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74" i="2"/>
  <c r="G78" i="2"/>
  <c r="G79" i="2"/>
  <c r="G80" i="2"/>
  <c r="G85" i="2"/>
  <c r="G92" i="2"/>
  <c r="G93" i="2"/>
  <c r="G96" i="2"/>
  <c r="G100" i="2"/>
  <c r="G103"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G73" i="2"/>
  <c r="G98" i="2"/>
  <c r="G95" i="2"/>
  <c r="G90" i="2"/>
  <c r="G87" i="2"/>
  <c r="G94" i="2"/>
  <c r="G101" i="2"/>
  <c r="G102" i="2"/>
  <c r="G70" i="2"/>
  <c r="G71" i="2"/>
  <c r="G83" i="2"/>
  <c r="G84" i="2"/>
  <c r="G99" i="2"/>
  <c r="G81" i="2"/>
  <c r="G89" i="2"/>
  <c r="G91" i="2"/>
  <c r="G82" i="2"/>
  <c r="G88" i="2"/>
  <c r="G97" i="2"/>
  <c r="G104" i="2"/>
  <c r="G86" i="2"/>
  <c r="G72" i="2"/>
  <c r="F76" i="2" l="1"/>
  <c r="F75" i="2"/>
  <c r="F77" i="2" s="1"/>
  <c r="J38" i="2"/>
  <c r="J40" i="2" s="1"/>
  <c r="J42" i="2" s="1"/>
  <c r="J47" i="2" s="1"/>
  <c r="I38" i="2"/>
  <c r="G38" i="2"/>
  <c r="G39" i="2" s="1"/>
  <c r="F38" i="2"/>
  <c r="F39" i="2" s="1"/>
  <c r="F40" i="2" s="1"/>
  <c r="F42" i="2" s="1"/>
  <c r="F47" i="2" s="1"/>
  <c r="H67" i="2"/>
  <c r="H68" i="2" s="1"/>
  <c r="I64" i="2" s="1"/>
  <c r="H39" i="2"/>
  <c r="H40" i="2" s="1"/>
  <c r="H42" i="2" s="1"/>
  <c r="H47" i="2" s="1"/>
  <c r="G52" i="2"/>
  <c r="G51" i="2"/>
  <c r="I39" i="2"/>
  <c r="I40" i="2" s="1"/>
  <c r="I42" i="2" s="1"/>
  <c r="I47" i="2" s="1"/>
  <c r="J39" i="2"/>
  <c r="H58" i="2"/>
  <c r="I55" i="2" s="1"/>
  <c r="H57" i="2"/>
  <c r="J60" i="2"/>
  <c r="G60" i="2"/>
  <c r="H60" i="2"/>
  <c r="H64" i="14"/>
  <c r="I48" i="14"/>
  <c r="H44" i="14"/>
  <c r="H49" i="14" s="1"/>
  <c r="G44" i="14"/>
  <c r="G28" i="14"/>
  <c r="H27" i="14"/>
  <c r="J23" i="14"/>
  <c r="J24" i="14" s="1"/>
  <c r="I24" i="14"/>
  <c r="H24" i="14"/>
  <c r="H10" i="14"/>
  <c r="H15" i="14" s="1"/>
  <c r="I14" i="14"/>
  <c r="G10" i="14"/>
  <c r="D49" i="14"/>
  <c r="E49" i="14"/>
  <c r="C49" i="14"/>
  <c r="G76" i="2"/>
  <c r="G77" i="2"/>
  <c r="G75" i="2"/>
  <c r="G40" i="2" l="1"/>
  <c r="G42" i="2" s="1"/>
  <c r="G47"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J67" i="2" l="1"/>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J57" i="2" l="1"/>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J58" i="2" l="1"/>
  <c r="J52" i="2"/>
  <c r="J51" i="2"/>
  <c r="D54" i="14"/>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<sst xmlns="http://schemas.openxmlformats.org/spreadsheetml/2006/main" count="265" uniqueCount="225">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</sst>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62" activePane="bottomRight" state="frozen"/>
      <selection activeCell="C7" sqref="C7"/>
      <selection pane="topRight" activeCell="C7" sqref="C7"/>
      <selection pane="bottomLeft" activeCell="C7" sqref="C7"/>
      <selection pane="bottomRight" activeCell="E70" sqref="E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79" activePane="bottomRight" state="frozen"/>
      <selection activeCell="C5" sqref="C5:E5"/>
      <selection pane="topRight" activeCell="C5" sqref="C5:E5"/>
      <selection pane="bottomLeft" activeCell="C5" sqref="C5:E5"/>
      <selection pane="bottomRight" activeCell="F105" sqref="F105"/>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G94" ca="1" si="46">IF(ISBLANK(F69),"",_xlfn.FORMULATEXT(F69))</f>
        <v/>
      </c>
    </row>
    <row r="70" spans="1:10" ht="15" customHeight="1" x14ac:dyDescent="0.25">
      <c r="B70" t="s">
        <v>39</v>
      </c>
      <c r="F70">
        <f>E73</f>
        <v>5772.7</v>
      </c>
      <c r="G70" t="str">
        <f t="shared" ca="1" si="46"/>
        <v>=E73</v>
      </c>
    </row>
    <row r="71" spans="1:10" ht="15" customHeight="1" x14ac:dyDescent="0.25">
      <c r="B71" t="s">
        <v>32</v>
      </c>
      <c r="F71">
        <f>F40</f>
        <v>536.28198090191995</v>
      </c>
      <c r="G71" t="str">
        <f t="shared" ca="1" si="46"/>
        <v>=F40</v>
      </c>
    </row>
    <row r="72" spans="1:10" ht="15" customHeight="1" x14ac:dyDescent="0.25">
      <c r="B72" t="s">
        <v>40</v>
      </c>
      <c r="C72" s="59">
        <v>-53.7</v>
      </c>
      <c r="D72" s="59">
        <v>-196.7</v>
      </c>
      <c r="E72" s="59">
        <v>-24.9</v>
      </c>
      <c r="F72">
        <f>F44*F45*-1</f>
        <v>-31.772399999999998</v>
      </c>
      <c r="G72" t="str">
        <f t="shared" ca="1" si="46"/>
        <v>=F44*F45*-1</v>
      </c>
    </row>
    <row r="73" spans="1:10" ht="15" customHeight="1" x14ac:dyDescent="0.25">
      <c r="B73" t="s">
        <v>41</v>
      </c>
      <c r="E73">
        <f>E101</f>
        <v>5772.7</v>
      </c>
      <c r="F73">
        <f>SUM(F70:F72)</f>
        <v>6277.2095809019202</v>
      </c>
      <c r="G73" t="str">
        <f t="shared" ca="1" si="46"/>
        <v>=SUM(F70:F72)</v>
      </c>
    </row>
    <row r="74" spans="1:10" ht="15" customHeight="1" x14ac:dyDescent="0.25">
      <c r="G74" t="str">
        <f t="shared" ca="1" si="46"/>
        <v/>
      </c>
    </row>
    <row r="75" spans="1:10" ht="15" customHeight="1" x14ac:dyDescent="0.25">
      <c r="B75" t="s">
        <v>42</v>
      </c>
      <c r="C75">
        <f>SUM(C81:C83)</f>
        <v>4214.8999999999996</v>
      </c>
      <c r="D75">
        <f t="shared" ref="D75:E75" si="47">SUM(D81:D83)</f>
        <v>4797.7</v>
      </c>
      <c r="E75">
        <f t="shared" si="47"/>
        <v>4911.5</v>
      </c>
      <c r="F75">
        <f t="shared" ref="F75" si="48">SUM(F81:F83)</f>
        <v>4930.0296079764657</v>
      </c>
      <c r="G75" t="str">
        <f t="shared" ca="1" si="46"/>
        <v>=SUM(F81:F83)</v>
      </c>
    </row>
    <row r="76" spans="1:10" ht="15" customHeight="1" x14ac:dyDescent="0.25">
      <c r="B76" t="s">
        <v>43</v>
      </c>
      <c r="C76">
        <f>C94</f>
        <v>3392.4</v>
      </c>
      <c r="D76">
        <f>D94</f>
        <v>3044.8</v>
      </c>
      <c r="E76">
        <f>E94</f>
        <v>3365.3999999999996</v>
      </c>
      <c r="F76">
        <f>F94</f>
        <v>3357.3819163145959</v>
      </c>
      <c r="G76" t="str">
        <f t="shared" ca="1" si="46"/>
        <v>=F94</v>
      </c>
    </row>
    <row r="77" spans="1:10" ht="15" customHeight="1" x14ac:dyDescent="0.25">
      <c r="B77" t="s">
        <v>44</v>
      </c>
      <c r="C77">
        <f>C75-C76</f>
        <v>822.49999999999955</v>
      </c>
      <c r="D77">
        <f t="shared" ref="D77:E77" si="49">D75-D76</f>
        <v>1752.8999999999996</v>
      </c>
      <c r="E77">
        <f t="shared" si="49"/>
        <v>1546.1000000000004</v>
      </c>
      <c r="F77">
        <f t="shared" ref="F77" si="50">F75-F76</f>
        <v>1572.6476916618699</v>
      </c>
      <c r="G77" t="str">
        <f t="shared" ca="1" si="46"/>
        <v>=F75-F76</v>
      </c>
    </row>
    <row r="78" spans="1:10" ht="15" customHeight="1" x14ac:dyDescent="0.25">
      <c r="G78" t="str">
        <f t="shared" ca="1" si="46"/>
        <v/>
      </c>
    </row>
    <row r="79" spans="1:10" ht="15" customHeight="1" x14ac:dyDescent="0.25">
      <c r="A79" s="15" t="s">
        <v>45</v>
      </c>
      <c r="G79" t="str">
        <f t="shared" ca="1" si="46"/>
        <v/>
      </c>
    </row>
    <row r="80" spans="1:10" ht="15" customHeight="1" x14ac:dyDescent="0.25">
      <c r="B80" t="s">
        <v>91</v>
      </c>
      <c r="C80" s="59">
        <v>483</v>
      </c>
      <c r="D80" s="59">
        <v>318.10000000000002</v>
      </c>
      <c r="E80" s="59">
        <v>311.8</v>
      </c>
      <c r="G80" t="str">
        <f t="shared" ca="1" si="46"/>
        <v/>
      </c>
    </row>
    <row r="81" spans="2:10" ht="15" customHeight="1" x14ac:dyDescent="0.25">
      <c r="B81" t="s">
        <v>92</v>
      </c>
      <c r="C81" s="59">
        <v>2481.6</v>
      </c>
      <c r="D81" s="59">
        <v>2846.3</v>
      </c>
      <c r="E81" s="59">
        <v>2923.8</v>
      </c>
      <c r="F81">
        <f>F19/365*F31</f>
        <v>2946.658858545416</v>
      </c>
      <c r="G81" t="str">
        <f t="shared" ca="1" si="46"/>
        <v>=F19/365*F31</v>
      </c>
    </row>
    <row r="82" spans="2:10" ht="15" customHeight="1" x14ac:dyDescent="0.25">
      <c r="B82" t="s">
        <v>93</v>
      </c>
      <c r="C82" s="59">
        <v>1632.1</v>
      </c>
      <c r="D82" s="59">
        <v>1804.6</v>
      </c>
      <c r="E82" s="59">
        <v>1817.1</v>
      </c>
      <c r="F82">
        <f>F20/365*F32</f>
        <v>1812.7707494310494</v>
      </c>
      <c r="G82" t="str">
        <f t="shared" ca="1" si="46"/>
        <v>=F20/365*F32</v>
      </c>
    </row>
    <row r="83" spans="2:10" ht="15" customHeight="1" x14ac:dyDescent="0.25">
      <c r="B83" t="s">
        <v>94</v>
      </c>
      <c r="C83" s="59">
        <v>101.2</v>
      </c>
      <c r="D83" s="59">
        <v>146.80000000000001</v>
      </c>
      <c r="E83" s="59">
        <v>170.6</v>
      </c>
      <c r="F83">
        <f>F18+E83</f>
        <v>170.6</v>
      </c>
      <c r="G83" t="str">
        <f t="shared" ca="1" si="46"/>
        <v>=F18+E83</v>
      </c>
    </row>
    <row r="84" spans="2:10" ht="15" customHeight="1" x14ac:dyDescent="0.25">
      <c r="B84" t="s">
        <v>46</v>
      </c>
      <c r="C84">
        <f t="shared" ref="C84:F84" si="51">SUM(C80:C83)</f>
        <v>4697.8999999999996</v>
      </c>
      <c r="D84" s="65">
        <f t="shared" si="51"/>
        <v>5115.8</v>
      </c>
      <c r="E84" s="65">
        <f t="shared" si="51"/>
        <v>5223.3000000000011</v>
      </c>
      <c r="F84" s="65">
        <f t="shared" si="51"/>
        <v>4930.0296079764657</v>
      </c>
      <c r="G84" s="65" t="str">
        <f t="shared" ca="1" si="46"/>
        <v>=SUM(F80:F83)</v>
      </c>
      <c r="H84" s="65"/>
      <c r="I84" s="65"/>
      <c r="J84" s="65"/>
    </row>
    <row r="85" spans="2:10" ht="15" customHeight="1" x14ac:dyDescent="0.25">
      <c r="G85" t="str">
        <f t="shared" ca="1" si="46"/>
        <v/>
      </c>
    </row>
    <row r="86" spans="2:10" ht="15" customHeight="1" x14ac:dyDescent="0.25">
      <c r="B86" t="s">
        <v>120</v>
      </c>
      <c r="C86" s="59">
        <v>3381.9</v>
      </c>
      <c r="D86" s="59">
        <v>3555</v>
      </c>
      <c r="E86" s="59">
        <v>3942.6</v>
      </c>
      <c r="F86">
        <f>F58</f>
        <v>4015.264732824</v>
      </c>
      <c r="G86" t="str">
        <f t="shared" ca="1" si="46"/>
        <v>=F58</v>
      </c>
    </row>
    <row r="87" spans="2:10" ht="15" customHeight="1" x14ac:dyDescent="0.25">
      <c r="B87" t="s">
        <v>88</v>
      </c>
      <c r="C87" s="59">
        <v>1523.4</v>
      </c>
      <c r="D87" s="59">
        <v>1667.9</v>
      </c>
      <c r="E87" s="59">
        <v>2009.9</v>
      </c>
      <c r="F87">
        <f>F21+E87</f>
        <v>2009.9</v>
      </c>
      <c r="G87" t="str">
        <f t="shared" ca="1" si="46"/>
        <v>=F21+E87</v>
      </c>
    </row>
    <row r="88" spans="2:10" ht="15" customHeight="1" x14ac:dyDescent="0.25">
      <c r="B88" t="s">
        <v>47</v>
      </c>
      <c r="C88" s="59">
        <v>3544.8</v>
      </c>
      <c r="D88" s="59">
        <v>3619.4</v>
      </c>
      <c r="E88" s="59">
        <v>3558</v>
      </c>
      <c r="F88">
        <f>E88</f>
        <v>3558</v>
      </c>
      <c r="G88" t="str">
        <f t="shared" ca="1" si="46"/>
        <v>=E88</v>
      </c>
    </row>
    <row r="89" spans="2:10" ht="15" customHeight="1" x14ac:dyDescent="0.25">
      <c r="B89" t="s">
        <v>125</v>
      </c>
      <c r="C89" s="59">
        <v>2165.9</v>
      </c>
      <c r="D89" s="59">
        <v>2162.1</v>
      </c>
      <c r="E89" s="59">
        <v>2106.9</v>
      </c>
      <c r="F89">
        <f>F68</f>
        <v>2089.1537736775199</v>
      </c>
      <c r="G89" t="str">
        <f t="shared" ca="1" si="46"/>
        <v>=F68</v>
      </c>
    </row>
    <row r="90" spans="2:10" ht="15" customHeight="1" x14ac:dyDescent="0.25">
      <c r="B90" t="s">
        <v>48</v>
      </c>
      <c r="C90" s="59">
        <v>1539.4</v>
      </c>
      <c r="D90" s="66">
        <v>1531.5</v>
      </c>
      <c r="E90" s="66">
        <v>1789.1</v>
      </c>
      <c r="F90">
        <f>F22*F31</f>
        <v>1803.0875449153848</v>
      </c>
      <c r="G90" t="str">
        <f t="shared" ca="1" si="46"/>
        <v>=F22*F31</v>
      </c>
    </row>
    <row r="91" spans="2:10" ht="15" customHeight="1" x14ac:dyDescent="0.25">
      <c r="B91" t="s">
        <v>49</v>
      </c>
      <c r="C91">
        <f t="shared" ref="C91:F91" si="52">SUM(C84,C86:C90)</f>
        <v>16853.3</v>
      </c>
      <c r="D91" s="65">
        <f t="shared" si="52"/>
        <v>17651.699999999997</v>
      </c>
      <c r="E91" s="65">
        <f t="shared" si="52"/>
        <v>18629.8</v>
      </c>
      <c r="F91" s="65">
        <f t="shared" si="52"/>
        <v>18405.43565939337</v>
      </c>
      <c r="G91" s="65" t="str">
        <f t="shared" ca="1" si="46"/>
        <v>=SUM(F84,F86:F90)</v>
      </c>
      <c r="H91" s="65"/>
      <c r="I91" s="65"/>
      <c r="J91" s="65"/>
    </row>
    <row r="92" spans="2:10" ht="15" customHeight="1" x14ac:dyDescent="0.25">
      <c r="G92" t="str">
        <f t="shared" ca="1" si="46"/>
        <v/>
      </c>
    </row>
    <row r="93" spans="2:10" ht="15" customHeight="1" x14ac:dyDescent="0.25">
      <c r="B93" t="s">
        <v>89</v>
      </c>
      <c r="C93" s="59">
        <v>1712.9</v>
      </c>
      <c r="D93" s="59">
        <v>1835.1</v>
      </c>
      <c r="E93" s="59">
        <v>1607.4</v>
      </c>
      <c r="G93" t="str">
        <f t="shared" ca="1" si="46"/>
        <v/>
      </c>
    </row>
    <row r="94" spans="2:10" ht="15" customHeight="1" x14ac:dyDescent="0.25">
      <c r="B94" t="s">
        <v>43</v>
      </c>
      <c r="C94" s="59">
        <v>3392.4</v>
      </c>
      <c r="D94" s="66">
        <v>3044.8</v>
      </c>
      <c r="E94" s="66">
        <v>3365.3999999999996</v>
      </c>
      <c r="F94">
        <f>F23*F32</f>
        <v>3357.3819163145959</v>
      </c>
      <c r="G94" t="str">
        <f t="shared" ca="1" si="46"/>
        <v>=F23*F32</v>
      </c>
    </row>
    <row r="95" spans="2:10" ht="15" customHeight="1" x14ac:dyDescent="0.25">
      <c r="B95" t="s">
        <v>51</v>
      </c>
      <c r="C95">
        <f>SUM(C93:C94)</f>
        <v>5105.3</v>
      </c>
      <c r="D95" s="65">
        <f>SUM(D93:D94)</f>
        <v>4879.8999999999996</v>
      </c>
      <c r="E95" s="65">
        <f>SUM(E93:E94)</f>
        <v>4972.7999999999993</v>
      </c>
      <c r="F95" s="65">
        <f>SUM(F93:F94)</f>
        <v>3357.3819163145959</v>
      </c>
      <c r="G95" s="65" t="str">
        <f t="shared" ref="G95:G126" ca="1" si="53">IF(ISBLANK(F95),"",_xlfn.FORMULATEXT(F95))</f>
        <v>=SUM(F93:F94)</v>
      </c>
      <c r="H95" s="65"/>
      <c r="I95" s="65"/>
      <c r="J95" s="65"/>
    </row>
    <row r="96" spans="2:10" ht="15" customHeight="1" x14ac:dyDescent="0.25">
      <c r="G96" t="str">
        <f t="shared" ca="1" si="53"/>
        <v/>
      </c>
    </row>
    <row r="97" spans="1:10" ht="15" customHeight="1" x14ac:dyDescent="0.25">
      <c r="B97" t="s">
        <v>90</v>
      </c>
      <c r="C97" s="59">
        <v>3441.1</v>
      </c>
      <c r="D97" s="59">
        <v>4497.1000000000004</v>
      </c>
      <c r="E97" s="59">
        <v>5026.8999999999996</v>
      </c>
      <c r="F97">
        <f>F25+E97</f>
        <v>5726.9</v>
      </c>
      <c r="G97" t="str">
        <f t="shared" ca="1" si="53"/>
        <v>=F25+E97</v>
      </c>
    </row>
    <row r="98" spans="1:10" ht="15" customHeight="1" x14ac:dyDescent="0.25">
      <c r="B98" t="s">
        <v>52</v>
      </c>
      <c r="C98" s="59">
        <v>3138</v>
      </c>
      <c r="D98" s="66">
        <v>2666.9</v>
      </c>
      <c r="E98" s="66">
        <v>2857.4</v>
      </c>
      <c r="F98">
        <f>F24*F31</f>
        <v>2879.7397299431118</v>
      </c>
      <c r="G98" t="str">
        <f t="shared" ca="1" si="53"/>
        <v>=F24*F31</v>
      </c>
    </row>
    <row r="99" spans="1:10" ht="15" customHeight="1" x14ac:dyDescent="0.25">
      <c r="B99" t="s">
        <v>53</v>
      </c>
      <c r="C99">
        <f t="shared" ref="C99:F99" si="54">SUM(C95,C97:C98)</f>
        <v>11684.4</v>
      </c>
      <c r="D99" s="65">
        <f t="shared" si="54"/>
        <v>12043.9</v>
      </c>
      <c r="E99" s="65">
        <f t="shared" si="54"/>
        <v>12857.099999999999</v>
      </c>
      <c r="F99" s="65">
        <f t="shared" si="54"/>
        <v>11964.021646257708</v>
      </c>
      <c r="G99" s="65" t="str">
        <f t="shared" ca="1" si="53"/>
        <v>=SUM(F95,F97:F98)</v>
      </c>
      <c r="H99" s="65"/>
      <c r="I99" s="65"/>
      <c r="J99" s="65"/>
    </row>
    <row r="100" spans="1:10" ht="15" customHeight="1" x14ac:dyDescent="0.25">
      <c r="G100" t="str">
        <f t="shared" ca="1" si="53"/>
        <v/>
      </c>
    </row>
    <row r="101" spans="1:10" ht="15" customHeight="1" x14ac:dyDescent="0.25">
      <c r="B101" t="s">
        <v>95</v>
      </c>
      <c r="C101" s="59">
        <v>5168.8999999999996</v>
      </c>
      <c r="D101" s="59">
        <v>5607.8</v>
      </c>
      <c r="E101" s="59">
        <v>5772.7</v>
      </c>
      <c r="F101">
        <f>F73</f>
        <v>6277.2095809019202</v>
      </c>
      <c r="G101" t="str">
        <f t="shared" ca="1" si="53"/>
        <v>=F73</v>
      </c>
    </row>
    <row r="102" spans="1:10" ht="15" customHeight="1" x14ac:dyDescent="0.25">
      <c r="B102" t="s">
        <v>54</v>
      </c>
      <c r="C102">
        <f t="shared" ref="C102:F102" si="55">C99+SUM(C101:C101)</f>
        <v>16853.3</v>
      </c>
      <c r="D102" s="65">
        <f t="shared" si="55"/>
        <v>17651.7</v>
      </c>
      <c r="E102" s="65">
        <f t="shared" si="55"/>
        <v>18629.8</v>
      </c>
      <c r="F102" s="65">
        <f t="shared" si="55"/>
        <v>18241.231227159627</v>
      </c>
      <c r="G102" s="65" t="str">
        <f t="shared" ca="1" si="53"/>
        <v>=F99+SUM(F101:F101)</v>
      </c>
      <c r="H102" s="65"/>
      <c r="I102" s="65"/>
      <c r="J102" s="65"/>
    </row>
    <row r="103" spans="1:10" ht="15" customHeight="1" x14ac:dyDescent="0.25">
      <c r="G103" t="str">
        <f t="shared" ca="1" si="53"/>
        <v/>
      </c>
    </row>
    <row r="104" spans="1:10" ht="15" customHeight="1" x14ac:dyDescent="0.25">
      <c r="B104" t="s">
        <v>55</v>
      </c>
      <c r="C104">
        <f t="shared" ref="C104:F104" si="56">C102-C91</f>
        <v>0</v>
      </c>
      <c r="D104">
        <f t="shared" si="56"/>
        <v>0</v>
      </c>
      <c r="E104">
        <f t="shared" si="56"/>
        <v>0</v>
      </c>
      <c r="F104">
        <f t="shared" si="56"/>
        <v>-164.20443223374241</v>
      </c>
      <c r="G104" t="str">
        <f t="shared" ca="1" si="53"/>
        <v>=F102-F91</v>
      </c>
    </row>
    <row r="105" spans="1:10" ht="15" customHeight="1" x14ac:dyDescent="0.25">
      <c r="G105" t="str">
        <f t="shared" ca="1" si="53"/>
        <v/>
      </c>
    </row>
    <row r="106" spans="1:10" ht="15" customHeight="1" x14ac:dyDescent="0.25">
      <c r="A106" s="15" t="s">
        <v>56</v>
      </c>
      <c r="G106" t="str">
        <f t="shared" ca="1" si="53"/>
        <v/>
      </c>
    </row>
    <row r="107" spans="1:10" ht="15" customHeight="1" x14ac:dyDescent="0.25">
      <c r="B107" t="s">
        <v>32</v>
      </c>
      <c r="G107" t="str">
        <f t="shared" ca="1" si="53"/>
        <v/>
      </c>
    </row>
    <row r="108" spans="1:10" ht="15" customHeight="1" x14ac:dyDescent="0.25">
      <c r="B108" t="s">
        <v>96</v>
      </c>
      <c r="G108" t="str">
        <f t="shared" ca="1" si="53"/>
        <v/>
      </c>
    </row>
    <row r="109" spans="1:10" ht="15" customHeight="1" x14ac:dyDescent="0.25">
      <c r="B109" t="s">
        <v>57</v>
      </c>
      <c r="G109" t="str">
        <f t="shared" ca="1" si="53"/>
        <v/>
      </c>
    </row>
    <row r="110" spans="1:10" ht="15" customHeight="1" x14ac:dyDescent="0.25">
      <c r="B110" t="s">
        <v>58</v>
      </c>
      <c r="G110" t="str">
        <f t="shared" ca="1" si="53"/>
        <v/>
      </c>
    </row>
    <row r="111" spans="1:10" ht="15" customHeight="1" x14ac:dyDescent="0.25">
      <c r="B111" t="s">
        <v>59</v>
      </c>
      <c r="G111" t="str">
        <f t="shared" ca="1" si="53"/>
        <v/>
      </c>
    </row>
    <row r="112" spans="1:10" ht="15" customHeight="1" x14ac:dyDescent="0.25">
      <c r="B112" t="s">
        <v>60</v>
      </c>
      <c r="G112" t="str">
        <f t="shared" ca="1" si="53"/>
        <v/>
      </c>
    </row>
    <row r="113" spans="1:7" ht="15" customHeight="1" x14ac:dyDescent="0.25">
      <c r="G113" t="str">
        <f t="shared" ca="1" si="53"/>
        <v/>
      </c>
    </row>
    <row r="114" spans="1:7" ht="15" customHeight="1" x14ac:dyDescent="0.25">
      <c r="B114" t="s">
        <v>220</v>
      </c>
      <c r="G114" t="str">
        <f t="shared" ca="1" si="53"/>
        <v/>
      </c>
    </row>
    <row r="115" spans="1:7" ht="15" customHeight="1" x14ac:dyDescent="0.25">
      <c r="B115" t="s">
        <v>61</v>
      </c>
      <c r="G115" t="str">
        <f t="shared" ca="1" si="53"/>
        <v/>
      </c>
    </row>
    <row r="116" spans="1:7" ht="15" customHeight="1" x14ac:dyDescent="0.25">
      <c r="B116" t="s">
        <v>62</v>
      </c>
      <c r="G116" t="str">
        <f t="shared" ca="1" si="53"/>
        <v/>
      </c>
    </row>
    <row r="117" spans="1:7" ht="15" customHeight="1" x14ac:dyDescent="0.25">
      <c r="G117" t="str">
        <f t="shared" ca="1" si="53"/>
        <v/>
      </c>
    </row>
    <row r="118" spans="1:7" ht="15" customHeight="1" x14ac:dyDescent="0.25">
      <c r="B118" t="s">
        <v>63</v>
      </c>
      <c r="G118" t="str">
        <f t="shared" ca="1" si="53"/>
        <v/>
      </c>
    </row>
    <row r="119" spans="1:7" ht="15" customHeight="1" x14ac:dyDescent="0.25">
      <c r="B119" t="s">
        <v>64</v>
      </c>
      <c r="G119" t="str">
        <f t="shared" ca="1" si="53"/>
        <v/>
      </c>
    </row>
    <row r="120" spans="1:7" ht="15" customHeight="1" x14ac:dyDescent="0.25">
      <c r="B120" t="s">
        <v>65</v>
      </c>
      <c r="G120" t="str">
        <f t="shared" ca="1" si="53"/>
        <v/>
      </c>
    </row>
    <row r="121" spans="1:7" ht="15" customHeight="1" x14ac:dyDescent="0.25">
      <c r="G121" t="str">
        <f t="shared" ca="1" si="53"/>
        <v/>
      </c>
    </row>
    <row r="122" spans="1:7" ht="15" customHeight="1" x14ac:dyDescent="0.25">
      <c r="B122" t="s">
        <v>97</v>
      </c>
      <c r="G122" t="str">
        <f t="shared" ca="1" si="53"/>
        <v/>
      </c>
    </row>
    <row r="123" spans="1:7" ht="15" customHeight="1" x14ac:dyDescent="0.25">
      <c r="B123" t="s">
        <v>66</v>
      </c>
      <c r="G123" t="str">
        <f t="shared" ca="1" si="53"/>
        <v/>
      </c>
    </row>
    <row r="124" spans="1:7" ht="15" customHeight="1" x14ac:dyDescent="0.25">
      <c r="B124" t="s">
        <v>102</v>
      </c>
      <c r="G124" t="str">
        <f t="shared" ca="1" si="53"/>
        <v/>
      </c>
    </row>
    <row r="125" spans="1:7" ht="15" customHeight="1" x14ac:dyDescent="0.25">
      <c r="G125" t="str">
        <f t="shared" ca="1" si="53"/>
        <v/>
      </c>
    </row>
    <row r="126" spans="1:7" ht="15" customHeight="1" x14ac:dyDescent="0.25">
      <c r="A126" s="15" t="s">
        <v>110</v>
      </c>
      <c r="G126" t="str">
        <f t="shared" ca="1" si="53"/>
        <v/>
      </c>
    </row>
    <row r="127" spans="1:7" ht="15" customHeight="1" x14ac:dyDescent="0.25">
      <c r="B127" t="s">
        <v>111</v>
      </c>
      <c r="G127" t="str">
        <f t="shared" ref="G127:G157" ca="1" si="57">IF(ISBLANK(F127),"",_xlfn.FORMULATEXT(F127))</f>
        <v/>
      </c>
    </row>
    <row r="128" spans="1:7" ht="15" customHeight="1" x14ac:dyDescent="0.25">
      <c r="B128" t="s">
        <v>112</v>
      </c>
      <c r="G128" t="str">
        <f t="shared" ca="1" si="57"/>
        <v/>
      </c>
    </row>
    <row r="129" spans="1:10" ht="15" customHeight="1" x14ac:dyDescent="0.25">
      <c r="B129" t="s">
        <v>113</v>
      </c>
      <c r="G129" t="str">
        <f t="shared" ca="1" si="57"/>
        <v/>
      </c>
    </row>
    <row r="130" spans="1:10" ht="15" customHeight="1" x14ac:dyDescent="0.25">
      <c r="G130" t="str">
        <f t="shared" ca="1" si="57"/>
        <v/>
      </c>
    </row>
    <row r="131" spans="1:10" ht="15" customHeight="1" x14ac:dyDescent="0.25">
      <c r="A131" s="15" t="s">
        <v>67</v>
      </c>
      <c r="G131" t="str">
        <f t="shared" ca="1" si="57"/>
        <v/>
      </c>
    </row>
    <row r="132" spans="1:10" ht="15" customHeight="1" x14ac:dyDescent="0.25">
      <c r="B132" t="s">
        <v>101</v>
      </c>
      <c r="D132" s="60">
        <f>D31/C31-1</f>
        <v>8.1724838017155133E-2</v>
      </c>
      <c r="E132" s="60">
        <f>E31/D31-1</f>
        <v>2.6769998922375082E-2</v>
      </c>
      <c r="F132" s="60"/>
      <c r="G132" s="60" t="str">
        <f t="shared" ca="1" si="57"/>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57"/>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57"/>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57"/>
        <v/>
      </c>
      <c r="H135" s="60"/>
      <c r="I135" s="60"/>
      <c r="J135" s="60"/>
    </row>
    <row r="136" spans="1:10" ht="15" customHeight="1" x14ac:dyDescent="0.25">
      <c r="G136" t="str">
        <f t="shared" ca="1" si="57"/>
        <v/>
      </c>
    </row>
    <row r="137" spans="1:10" ht="15" customHeight="1" x14ac:dyDescent="0.25">
      <c r="A137" s="15" t="s">
        <v>71</v>
      </c>
      <c r="G137" t="str">
        <f t="shared" ca="1" si="57"/>
        <v/>
      </c>
    </row>
    <row r="138" spans="1:10" ht="15" customHeight="1" x14ac:dyDescent="0.25">
      <c r="B138" t="s">
        <v>72</v>
      </c>
      <c r="C138">
        <f>C77</f>
        <v>822.49999999999955</v>
      </c>
      <c r="D138">
        <f>D77</f>
        <v>1752.8999999999996</v>
      </c>
      <c r="E138">
        <f>E77</f>
        <v>1546.1000000000004</v>
      </c>
      <c r="G138" t="str">
        <f t="shared" ca="1" si="57"/>
        <v/>
      </c>
    </row>
    <row r="139" spans="1:10" ht="15" customHeight="1" x14ac:dyDescent="0.25">
      <c r="B139" t="s">
        <v>73</v>
      </c>
      <c r="C139">
        <f>C138/C31</f>
        <v>7.9898584653643245E-2</v>
      </c>
      <c r="D139" s="60">
        <f>D138/D31</f>
        <v>0.15741405941305359</v>
      </c>
      <c r="E139" s="60">
        <f>E138/E31</f>
        <v>0.13522306864794426</v>
      </c>
      <c r="F139" s="60"/>
      <c r="G139" s="60" t="str">
        <f t="shared" ca="1" si="57"/>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57"/>
        <v/>
      </c>
      <c r="H140" s="60"/>
      <c r="I140" s="60"/>
      <c r="J140" s="60"/>
    </row>
    <row r="141" spans="1:10" ht="15" customHeight="1" x14ac:dyDescent="0.25">
      <c r="G141" t="str">
        <f t="shared" ca="1" si="57"/>
        <v/>
      </c>
    </row>
    <row r="142" spans="1:10" ht="15" customHeight="1" x14ac:dyDescent="0.25">
      <c r="A142" s="15" t="s">
        <v>75</v>
      </c>
      <c r="G142" t="str">
        <f t="shared" ca="1" si="57"/>
        <v/>
      </c>
    </row>
    <row r="143" spans="1:10" ht="15" customHeight="1" x14ac:dyDescent="0.25">
      <c r="B143" t="s">
        <v>50</v>
      </c>
      <c r="C143">
        <f>C93</f>
        <v>1712.9</v>
      </c>
      <c r="D143">
        <f>D93</f>
        <v>1835.1</v>
      </c>
      <c r="E143">
        <f>E93</f>
        <v>1607.4</v>
      </c>
      <c r="G143" t="str">
        <f t="shared" ca="1" si="57"/>
        <v/>
      </c>
    </row>
    <row r="144" spans="1:10" ht="15" customHeight="1" x14ac:dyDescent="0.25">
      <c r="B144" t="s">
        <v>76</v>
      </c>
      <c r="C144">
        <f>C97</f>
        <v>3441.1</v>
      </c>
      <c r="D144">
        <f>D97</f>
        <v>4497.1000000000004</v>
      </c>
      <c r="E144">
        <f>E97</f>
        <v>5026.8999999999996</v>
      </c>
      <c r="G144" t="str">
        <f t="shared" ca="1" si="57"/>
        <v/>
      </c>
    </row>
    <row r="145" spans="1:10" ht="15" customHeight="1" x14ac:dyDescent="0.25">
      <c r="B145" t="s">
        <v>77</v>
      </c>
      <c r="C145">
        <f t="shared" ref="C145:D145" si="58">SUM(C143:C144)</f>
        <v>5154</v>
      </c>
      <c r="D145">
        <f t="shared" si="58"/>
        <v>6332.2000000000007</v>
      </c>
      <c r="E145">
        <f>SUM(E143:E144)</f>
        <v>6634.2999999999993</v>
      </c>
      <c r="G145" t="str">
        <f t="shared" ca="1" si="57"/>
        <v/>
      </c>
    </row>
    <row r="146" spans="1:10" ht="15" customHeight="1" x14ac:dyDescent="0.25">
      <c r="B146" t="s">
        <v>78</v>
      </c>
      <c r="C146">
        <f>C145-C80</f>
        <v>4671</v>
      </c>
      <c r="D146">
        <f>D145-D80</f>
        <v>6014.1</v>
      </c>
      <c r="E146">
        <f>E145-E80</f>
        <v>6322.4999999999991</v>
      </c>
      <c r="G146" t="str">
        <f t="shared" ca="1" si="57"/>
        <v/>
      </c>
    </row>
    <row r="147" spans="1:10" ht="15" customHeight="1" x14ac:dyDescent="0.25">
      <c r="B147" t="s">
        <v>79</v>
      </c>
      <c r="C147" s="62">
        <f>C145/C52</f>
        <v>3.0390942862197061</v>
      </c>
      <c r="D147" s="62">
        <f>D145/D52</f>
        <v>5.2198499711482986</v>
      </c>
      <c r="E147" s="62">
        <f>E145/E52</f>
        <v>3.8034168434328954</v>
      </c>
      <c r="F147" s="62"/>
      <c r="G147" s="62" t="str">
        <f t="shared" ca="1" si="57"/>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57"/>
        <v/>
      </c>
      <c r="H148" s="62"/>
      <c r="I148" s="62"/>
      <c r="J148" s="62"/>
    </row>
    <row r="149" spans="1:10" ht="15" customHeight="1" x14ac:dyDescent="0.25">
      <c r="B149" t="s">
        <v>81</v>
      </c>
      <c r="C149">
        <f>C37</f>
        <v>-35.1</v>
      </c>
      <c r="D149">
        <f>D37</f>
        <v>-30.2</v>
      </c>
      <c r="E149">
        <f>E37</f>
        <v>-200.8</v>
      </c>
      <c r="G149" t="str">
        <f t="shared" ca="1" si="57"/>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57"/>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57"/>
        <v/>
      </c>
      <c r="H151" s="60"/>
      <c r="I151" s="60"/>
      <c r="J151" s="60"/>
    </row>
    <row r="152" spans="1:10" ht="15" customHeight="1" x14ac:dyDescent="0.25">
      <c r="G152" t="str">
        <f t="shared" ca="1" si="57"/>
        <v/>
      </c>
    </row>
    <row r="153" spans="1:10" ht="15" customHeight="1" x14ac:dyDescent="0.25">
      <c r="A153" s="15" t="s">
        <v>84</v>
      </c>
      <c r="G153" t="str">
        <f t="shared" ca="1" si="57"/>
        <v/>
      </c>
    </row>
    <row r="154" spans="1:10" ht="15" customHeight="1" x14ac:dyDescent="0.25">
      <c r="G154" t="str">
        <f t="shared" ca="1" si="57"/>
        <v/>
      </c>
    </row>
    <row r="155" spans="1:10" ht="15" customHeight="1" x14ac:dyDescent="0.25">
      <c r="G155" t="str">
        <f t="shared" ca="1" si="57"/>
        <v/>
      </c>
    </row>
    <row r="156" spans="1:10" ht="15" customHeight="1" x14ac:dyDescent="0.25">
      <c r="G156" t="str">
        <f t="shared" ca="1" si="57"/>
        <v/>
      </c>
    </row>
    <row r="157" spans="1:10" ht="15" customHeight="1" x14ac:dyDescent="0.25">
      <c r="G157" t="str">
        <f t="shared" ca="1" si="57"/>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993D1AD6-5C90-4382-828C-E3604FF39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2025-05-16T10:47:26Z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