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0" documentId="8_{51A0F930-ECE8-4AFE-8DD3-40465F479A17}" xr6:coauthVersionLast="47" xr6:coauthVersionMax="47" xr10:uidLastSave="{00000000-0000-0000-0000-000000000000}"/>
  <bookViews>
    <workbookView xWindow="-120" yWindow="-120" windowWidth="51840" windowHeight="21120" activeTab="4"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6" l="1"/>
  <c r="C27" i="16"/>
  <c r="C25" i="16"/>
  <c r="C15" i="16"/>
  <c r="C14" i="16"/>
  <c r="C12" i="16"/>
  <c r="E8" i="16"/>
  <c r="E9" i="16" s="1"/>
  <c r="D8" i="16"/>
  <c r="C8" i="16"/>
  <c r="C9" i="16" s="1"/>
  <c r="F8" i="16"/>
  <c r="F7" i="16"/>
  <c r="F6" i="16"/>
  <c r="F132" i="2"/>
  <c r="G132" i="2"/>
  <c r="H132" i="2"/>
  <c r="I132" i="2"/>
  <c r="J132" i="2"/>
  <c r="F133" i="2"/>
  <c r="G133" i="2"/>
  <c r="H133" i="2"/>
  <c r="I133" i="2"/>
  <c r="J133" i="2"/>
  <c r="F134" i="2"/>
  <c r="G134" i="2"/>
  <c r="H134" i="2"/>
  <c r="I134" i="2"/>
  <c r="J134" i="2"/>
  <c r="F135" i="2"/>
  <c r="G135" i="2"/>
  <c r="H135" i="2"/>
  <c r="I135" i="2"/>
  <c r="J135" i="2"/>
  <c r="F138" i="2"/>
  <c r="G138" i="2"/>
  <c r="G139" i="2" s="1"/>
  <c r="H138" i="2"/>
  <c r="H139" i="2" s="1"/>
  <c r="I138" i="2"/>
  <c r="J138" i="2"/>
  <c r="J139" i="2" s="1"/>
  <c r="F139" i="2"/>
  <c r="I139" i="2"/>
  <c r="F140" i="2"/>
  <c r="G140" i="2"/>
  <c r="H140" i="2"/>
  <c r="I140" i="2"/>
  <c r="J140" i="2"/>
  <c r="F143" i="2"/>
  <c r="G143" i="2"/>
  <c r="H143" i="2"/>
  <c r="H145" i="2" s="1"/>
  <c r="I143" i="2"/>
  <c r="I145" i="2" s="1"/>
  <c r="J143" i="2"/>
  <c r="F144" i="2"/>
  <c r="F145" i="2" s="1"/>
  <c r="G144" i="2"/>
  <c r="G145" i="2" s="1"/>
  <c r="H144" i="2"/>
  <c r="I144" i="2"/>
  <c r="J144" i="2"/>
  <c r="J145" i="2"/>
  <c r="J146" i="2" s="1"/>
  <c r="F149" i="2"/>
  <c r="F150" i="2" s="1"/>
  <c r="G149" i="2"/>
  <c r="H149" i="2"/>
  <c r="I149" i="2"/>
  <c r="J149" i="2"/>
  <c r="J150" i="2" s="1"/>
  <c r="G150" i="2"/>
  <c r="H150" i="2"/>
  <c r="I150" i="2"/>
  <c r="G128" i="2"/>
  <c r="H128" i="2"/>
  <c r="I128" i="2"/>
  <c r="J128" i="2"/>
  <c r="F128" i="2"/>
  <c r="D14" i="16"/>
  <c r="D12" i="16"/>
  <c r="D28" i="16"/>
  <c r="D27" i="16"/>
  <c r="D25" i="16"/>
  <c r="D15" i="16"/>
  <c r="F9" i="16" l="1"/>
  <c r="C16" i="16" s="1"/>
  <c r="C17" i="16"/>
  <c r="F146" i="2"/>
  <c r="F147" i="2"/>
  <c r="I147" i="2"/>
  <c r="I146" i="2"/>
  <c r="G146" i="2"/>
  <c r="G147" i="2"/>
  <c r="J151" i="2"/>
  <c r="J148" i="2"/>
  <c r="H147" i="2"/>
  <c r="H146" i="2"/>
  <c r="J147" i="2"/>
  <c r="D17" i="16"/>
  <c r="D16" i="16"/>
  <c r="C19" i="16" l="1"/>
  <c r="F148" i="2"/>
  <c r="F151" i="2"/>
  <c r="H148" i="2"/>
  <c r="H151" i="2"/>
  <c r="I151" i="2"/>
  <c r="I148" i="2"/>
  <c r="G151" i="2"/>
  <c r="G148" i="2"/>
  <c r="D19" i="16"/>
  <c r="C21" i="16" l="1"/>
  <c r="D21" i="16"/>
  <c r="G72" i="2" l="1"/>
  <c r="H72" i="2"/>
  <c r="I72" i="2"/>
  <c r="J72" i="2"/>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8" i="2"/>
  <c r="H108" i="2"/>
  <c r="I108" i="2"/>
  <c r="J108" i="2"/>
  <c r="G110" i="2"/>
  <c r="H110" i="2"/>
  <c r="I110" i="2"/>
  <c r="J110" i="2"/>
  <c r="G111" i="2"/>
  <c r="H111" i="2"/>
  <c r="I111" i="2"/>
  <c r="J111" i="2"/>
  <c r="G114" i="2"/>
  <c r="H114" i="2"/>
  <c r="I114" i="2"/>
  <c r="J114" i="2"/>
  <c r="G115" i="2"/>
  <c r="H115" i="2"/>
  <c r="G116" i="2"/>
  <c r="H116" i="2"/>
  <c r="G119" i="2"/>
  <c r="H119" i="2"/>
  <c r="I119" i="2"/>
  <c r="J119" i="2"/>
  <c r="F122" i="2"/>
  <c r="E124" i="2"/>
  <c r="F120" i="2"/>
  <c r="F119" i="2"/>
  <c r="F118" i="2"/>
  <c r="F116" i="2"/>
  <c r="F115" i="2"/>
  <c r="F114" i="2"/>
  <c r="F111" i="2"/>
  <c r="F110" i="2"/>
  <c r="F109" i="2"/>
  <c r="F108" i="2"/>
  <c r="F98" i="2"/>
  <c r="F97" i="2"/>
  <c r="F94" i="2"/>
  <c r="F90" i="2"/>
  <c r="F89" i="2"/>
  <c r="F88" i="2"/>
  <c r="F87" i="2"/>
  <c r="F86" i="2"/>
  <c r="F83" i="2"/>
  <c r="F82" i="2"/>
  <c r="F81" i="2"/>
  <c r="F72"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30" i="2"/>
  <c r="G13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J77" i="2" l="1"/>
  <c r="I75" i="2"/>
  <c r="I77" i="2" s="1"/>
  <c r="J109" i="2" s="1"/>
  <c r="I109" i="2"/>
  <c r="G77" i="2"/>
  <c r="J87" i="2"/>
  <c r="I115" i="2"/>
  <c r="I116" i="2" s="1"/>
  <c r="J115" i="2"/>
  <c r="J116" i="2" s="1"/>
  <c r="I97" i="2"/>
  <c r="F76" i="2"/>
  <c r="F75" i="2"/>
  <c r="F77" i="2" s="1"/>
  <c r="H67" i="2"/>
  <c r="H68" i="2" s="1"/>
  <c r="I64" i="2" s="1"/>
  <c r="G52" i="2"/>
  <c r="G51"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H109" i="2"/>
  <c r="J97" i="2"/>
  <c r="J118" i="2" s="1"/>
  <c r="J120" i="2" s="1"/>
  <c r="I118" i="2"/>
  <c r="I120"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 r="F37" i="2" l="1"/>
  <c r="G37" i="2"/>
  <c r="G38" i="2" s="1"/>
  <c r="H37" i="2"/>
  <c r="H38" i="2" s="1"/>
  <c r="I37" i="2"/>
  <c r="I38" i="2" s="1"/>
  <c r="J37" i="2"/>
  <c r="J38" i="2" s="1"/>
  <c r="F38" i="2"/>
  <c r="J39" i="2" l="1"/>
  <c r="J40" i="2"/>
  <c r="I39" i="2"/>
  <c r="I40" i="2"/>
  <c r="H39" i="2"/>
  <c r="H40" i="2" s="1"/>
  <c r="G40" i="2"/>
  <c r="G39" i="2"/>
  <c r="F39" i="2"/>
  <c r="F40" i="2" s="1"/>
  <c r="F107" i="2" l="1"/>
  <c r="F112" i="2" s="1"/>
  <c r="F123" i="2" s="1"/>
  <c r="F124" i="2" s="1"/>
  <c r="F71" i="2"/>
  <c r="F73" i="2" s="1"/>
  <c r="F42" i="2"/>
  <c r="F47" i="2" s="1"/>
  <c r="H42" i="2"/>
  <c r="H47" i="2" s="1"/>
  <c r="H107" i="2"/>
  <c r="H112" i="2" s="1"/>
  <c r="H123" i="2" s="1"/>
  <c r="H71" i="2"/>
  <c r="G71" i="2"/>
  <c r="G42" i="2"/>
  <c r="G47" i="2" s="1"/>
  <c r="G107" i="2"/>
  <c r="G112" i="2" s="1"/>
  <c r="G123" i="2" s="1"/>
  <c r="I42" i="2"/>
  <c r="I47" i="2" s="1"/>
  <c r="I107" i="2"/>
  <c r="I112" i="2" s="1"/>
  <c r="I123" i="2" s="1"/>
  <c r="I71" i="2"/>
  <c r="J71" i="2"/>
  <c r="J107" i="2"/>
  <c r="J112" i="2" s="1"/>
  <c r="J123" i="2" s="1"/>
  <c r="J42" i="2"/>
  <c r="J47" i="2" s="1"/>
  <c r="G70" i="2" l="1"/>
  <c r="G73" i="2" s="1"/>
  <c r="F101" i="2"/>
  <c r="F93" i="2"/>
  <c r="G122" i="2"/>
  <c r="G124" i="2" s="1"/>
  <c r="F80" i="2"/>
  <c r="H122" i="2" l="1"/>
  <c r="H124" i="2" s="1"/>
  <c r="G80" i="2"/>
  <c r="G93" i="2"/>
  <c r="F129" i="2"/>
  <c r="G129" i="2"/>
  <c r="F84" i="2"/>
  <c r="F91" i="2" s="1"/>
  <c r="F95" i="2"/>
  <c r="F99" i="2" s="1"/>
  <c r="F102" i="2" s="1"/>
  <c r="F104" i="2" s="1"/>
  <c r="F127" i="2"/>
  <c r="H70" i="2"/>
  <c r="H73" i="2" s="1"/>
  <c r="G101" i="2"/>
  <c r="G84" i="2" l="1"/>
  <c r="G91" i="2" s="1"/>
  <c r="G95" i="2"/>
  <c r="G99" i="2" s="1"/>
  <c r="G102" i="2" s="1"/>
  <c r="G104" i="2" s="1"/>
  <c r="H127" i="2"/>
  <c r="I70" i="2"/>
  <c r="I73" i="2" s="1"/>
  <c r="H101" i="2"/>
  <c r="G127" i="2"/>
  <c r="H80" i="2"/>
  <c r="H93" i="2"/>
  <c r="I122" i="2"/>
  <c r="I124" i="2" s="1"/>
  <c r="J70" i="2" l="1"/>
  <c r="J73" i="2" s="1"/>
  <c r="J101" i="2" s="1"/>
  <c r="I101" i="2"/>
  <c r="H84" i="2"/>
  <c r="H91" i="2" s="1"/>
  <c r="I93" i="2"/>
  <c r="J122" i="2"/>
  <c r="J124" i="2" s="1"/>
  <c r="I80" i="2"/>
  <c r="I129" i="2" s="1"/>
  <c r="I127" i="2"/>
  <c r="H95" i="2"/>
  <c r="H99" i="2" s="1"/>
  <c r="H102" i="2" s="1"/>
  <c r="H129" i="2"/>
  <c r="I84" i="2" l="1"/>
  <c r="I91" i="2" s="1"/>
  <c r="J93" i="2"/>
  <c r="J95" i="2" s="1"/>
  <c r="J99" i="2" s="1"/>
  <c r="J102" i="2" s="1"/>
  <c r="J104" i="2" s="1"/>
  <c r="J80" i="2"/>
  <c r="J84" i="2" s="1"/>
  <c r="J91" i="2" s="1"/>
  <c r="I95" i="2"/>
  <c r="I99" i="2" s="1"/>
  <c r="I102" i="2" s="1"/>
  <c r="I104" i="2" s="1"/>
  <c r="J127" i="2"/>
  <c r="H104" i="2"/>
  <c r="J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<sst xmlns="http://schemas.openxmlformats.org/spreadsheetml/2006/main" count="265" uniqueCount="225">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</sst>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40"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
      <strike/>
      <sz val="11"/>
      <name val="Calibri"/>
      <family val="2"/>
      <scheme val="minor"/>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9">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4" fontId="39" fillId="0" borderId="0" xfId="0" applyFont="1"/>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7"/>
      <c r="B1" s="77"/>
      <c r="C1" s="77"/>
      <c r="D1" s="77"/>
      <c r="E1" s="77"/>
      <c r="F1" s="77"/>
      <c r="G1" s="77"/>
      <c r="H1" s="77"/>
      <c r="I1" s="77"/>
      <c r="J1" s="77"/>
      <c r="K1" s="77"/>
      <c r="L1" s="77"/>
      <c r="M1" s="77"/>
      <c r="N1" s="77"/>
    </row>
    <row r="2" spans="1:14" s="21" customFormat="1" ht="75" customHeight="1" x14ac:dyDescent="0.25">
      <c r="A2" s="80" t="s">
        <v>223</v>
      </c>
      <c r="B2" s="80"/>
      <c r="C2" s="80"/>
      <c r="D2" s="80"/>
      <c r="E2" s="80"/>
      <c r="F2" s="80"/>
      <c r="G2" s="80"/>
      <c r="H2" s="80"/>
      <c r="I2" s="80"/>
      <c r="J2" s="80"/>
      <c r="K2" s="80"/>
      <c r="L2" s="80"/>
      <c r="M2" s="80"/>
      <c r="N2" s="80"/>
    </row>
    <row r="3" spans="1:14" s="22" customFormat="1" ht="7.5" customHeight="1" x14ac:dyDescent="0.25">
      <c r="B3" s="23"/>
      <c r="C3" s="23"/>
      <c r="F3" s="24"/>
      <c r="G3" s="24"/>
      <c r="H3" s="24"/>
      <c r="I3" s="24"/>
      <c r="J3" s="24"/>
      <c r="K3" s="24"/>
    </row>
    <row r="4" spans="1:14" s="22" customFormat="1" ht="15" customHeight="1" x14ac:dyDescent="0.25">
      <c r="A4" s="36"/>
      <c r="B4" s="37"/>
      <c r="C4" s="79"/>
      <c r="D4" s="79"/>
      <c r="E4" s="38"/>
      <c r="F4" s="39"/>
      <c r="G4" s="39"/>
      <c r="H4" s="39"/>
      <c r="I4" s="39"/>
      <c r="J4" s="39"/>
      <c r="K4" s="39"/>
      <c r="L4" s="38"/>
      <c r="M4" s="38"/>
      <c r="N4" s="38"/>
    </row>
    <row r="5" spans="1:14" s="22" customFormat="1" ht="15" customHeight="1" x14ac:dyDescent="0.25">
      <c r="A5" s="81" t="s">
        <v>0</v>
      </c>
      <c r="B5" s="81"/>
      <c r="C5" s="81"/>
      <c r="D5" s="81"/>
      <c r="E5" s="81"/>
      <c r="F5" s="81"/>
      <c r="G5" s="81"/>
      <c r="H5" s="81"/>
      <c r="I5" s="81"/>
      <c r="J5" s="81"/>
      <c r="K5" s="81"/>
      <c r="L5" s="81"/>
      <c r="M5" s="81"/>
      <c r="N5" s="81"/>
    </row>
    <row r="6" spans="1:14" s="22" customFormat="1" ht="15" customHeight="1" x14ac:dyDescent="0.25">
      <c r="A6" s="81"/>
      <c r="B6" s="81"/>
      <c r="C6" s="81"/>
      <c r="D6" s="81"/>
      <c r="E6" s="81"/>
      <c r="F6" s="81"/>
      <c r="G6" s="81"/>
      <c r="H6" s="81"/>
      <c r="I6" s="81"/>
      <c r="J6" s="81"/>
      <c r="K6" s="81"/>
      <c r="L6" s="81"/>
      <c r="M6" s="81"/>
      <c r="N6" s="81"/>
    </row>
    <row r="7" spans="1:14" s="22" customFormat="1" ht="15" customHeight="1" x14ac:dyDescent="0.25">
      <c r="A7" s="81" t="str">
        <f ca="1">"© "&amp;YEAR(TODAY())&amp;" Financial Edge Training "</f>
        <v xml:space="preserve">© 2025 Financial Edge Training </v>
      </c>
      <c r="B7" s="81"/>
      <c r="C7" s="81"/>
      <c r="D7" s="81"/>
      <c r="E7" s="81"/>
      <c r="F7" s="81"/>
      <c r="G7" s="81"/>
      <c r="H7" s="81"/>
      <c r="I7" s="81"/>
      <c r="J7" s="81"/>
      <c r="K7" s="81"/>
      <c r="L7" s="81"/>
      <c r="M7" s="81"/>
      <c r="N7" s="81"/>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2"/>
      <c r="H9" s="82"/>
      <c r="I9" s="82"/>
      <c r="J9" s="82"/>
      <c r="K9" s="27"/>
    </row>
    <row r="10" spans="1:14" s="22" customFormat="1" ht="15" customHeight="1" x14ac:dyDescent="0.25">
      <c r="B10" s="23"/>
      <c r="C10" s="23"/>
      <c r="F10" s="27"/>
      <c r="G10" s="82"/>
      <c r="H10" s="82"/>
      <c r="I10" s="82"/>
      <c r="J10" s="82"/>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8"/>
      <c r="H12" s="78"/>
      <c r="I12" s="78"/>
      <c r="J12" s="78"/>
      <c r="K12" s="24"/>
    </row>
    <row r="13" spans="1:14" s="22" customFormat="1" ht="15" customHeight="1" x14ac:dyDescent="0.25">
      <c r="A13" s="18"/>
      <c r="B13" s="19"/>
      <c r="C13" s="19"/>
      <c r="D13" s="29"/>
      <c r="F13" s="24"/>
      <c r="G13" s="78"/>
      <c r="H13" s="78"/>
      <c r="I13" s="78"/>
      <c r="J13" s="78"/>
      <c r="K13" s="24"/>
    </row>
    <row r="14" spans="1:14" s="22" customFormat="1" ht="15" customHeight="1" x14ac:dyDescent="0.25">
      <c r="A14" s="21"/>
      <c r="B14" s="19"/>
      <c r="C14" s="19"/>
      <c r="D14" s="29"/>
      <c r="F14" s="24"/>
      <c r="G14" s="78"/>
      <c r="H14" s="78"/>
      <c r="I14" s="78"/>
      <c r="J14" s="78"/>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8"/>
      <c r="H16" s="78"/>
      <c r="I16" s="78"/>
      <c r="J16" s="78"/>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4" t="s">
        <v>2</v>
      </c>
      <c r="C4" s="84"/>
      <c r="D4" s="84"/>
      <c r="E4" s="84"/>
      <c r="F4" s="84"/>
      <c r="G4" s="84"/>
      <c r="H4" s="84"/>
      <c r="I4" s="84"/>
      <c r="K4" s="1"/>
      <c r="L4" s="84" t="s">
        <v>3</v>
      </c>
      <c r="M4" s="84"/>
      <c r="N4" s="84"/>
      <c r="O4" s="84"/>
      <c r="P4" s="84"/>
      <c r="Q4" s="39"/>
      <c r="R4" s="39"/>
    </row>
    <row r="5" spans="1:18" s="2" customFormat="1" ht="15" customHeight="1" x14ac:dyDescent="0.25">
      <c r="A5" s="16"/>
      <c r="B5" s="8" t="s">
        <v>4</v>
      </c>
      <c r="C5" s="54" t="s">
        <v>5</v>
      </c>
      <c r="D5" s="17"/>
      <c r="E5" s="17"/>
      <c r="F5" s="17"/>
      <c r="G5" s="17"/>
      <c r="H5" s="17"/>
      <c r="I5" s="17"/>
      <c r="K5" s="1"/>
      <c r="L5" s="9" t="s">
        <v>6</v>
      </c>
      <c r="M5" s="9"/>
      <c r="N5" s="86" t="s">
        <v>114</v>
      </c>
      <c r="O5" s="86"/>
      <c r="P5" s="86"/>
      <c r="Q5" s="86"/>
      <c r="R5" s="39"/>
    </row>
    <row r="6" spans="1:18" s="2" customFormat="1" ht="15" customHeight="1" x14ac:dyDescent="0.25">
      <c r="A6" s="3"/>
      <c r="B6" s="8" t="s">
        <v>4</v>
      </c>
      <c r="C6" s="17" t="s">
        <v>7</v>
      </c>
      <c r="D6" s="17"/>
      <c r="E6" s="17"/>
      <c r="F6" s="17"/>
      <c r="G6" s="17"/>
      <c r="H6" s="17"/>
      <c r="I6" s="17"/>
      <c r="K6" s="16"/>
      <c r="L6" s="9" t="s">
        <v>8</v>
      </c>
      <c r="M6" s="9"/>
      <c r="N6" s="87">
        <v>45291</v>
      </c>
      <c r="O6" s="87"/>
      <c r="P6" s="87"/>
      <c r="Q6" s="87"/>
      <c r="R6" s="39"/>
    </row>
    <row r="7" spans="1:18" s="2" customFormat="1" ht="15" customHeight="1" x14ac:dyDescent="0.25">
      <c r="A7" s="17"/>
      <c r="B7" s="8" t="s">
        <v>4</v>
      </c>
      <c r="C7" s="17" t="s">
        <v>9</v>
      </c>
      <c r="D7" s="17"/>
      <c r="E7" s="17"/>
      <c r="F7" s="17"/>
      <c r="G7" s="17"/>
      <c r="H7" s="17"/>
      <c r="I7" s="17"/>
      <c r="K7" s="3"/>
      <c r="L7" s="9" t="s">
        <v>10</v>
      </c>
      <c r="M7" s="9"/>
      <c r="N7" s="86" t="s">
        <v>87</v>
      </c>
      <c r="O7" s="86"/>
      <c r="P7" s="86"/>
      <c r="Q7" s="86"/>
      <c r="R7" s="39"/>
    </row>
    <row r="8" spans="1:18" s="2" customFormat="1" ht="15" customHeight="1" x14ac:dyDescent="0.25">
      <c r="A8" s="17"/>
      <c r="B8" s="8" t="s">
        <v>4</v>
      </c>
      <c r="C8" s="17" t="s">
        <v>85</v>
      </c>
      <c r="D8" s="17"/>
      <c r="E8" s="17"/>
      <c r="F8" s="17"/>
      <c r="G8" s="17"/>
      <c r="H8" s="17"/>
      <c r="I8" s="17"/>
      <c r="K8" s="17"/>
      <c r="L8" s="9" t="s">
        <v>11</v>
      </c>
      <c r="M8" s="9"/>
      <c r="N8" s="86" t="s">
        <v>12</v>
      </c>
      <c r="O8" s="86"/>
      <c r="P8" s="86"/>
      <c r="Q8" s="86"/>
      <c r="R8" s="39"/>
    </row>
    <row r="9" spans="1:18" s="2" customFormat="1" ht="15" customHeight="1" x14ac:dyDescent="0.25">
      <c r="A9" s="40"/>
      <c r="B9" s="8" t="s">
        <v>4</v>
      </c>
      <c r="C9" s="17" t="s">
        <v>131</v>
      </c>
      <c r="D9" s="40"/>
      <c r="E9" s="40"/>
      <c r="F9" s="40"/>
      <c r="G9" s="40"/>
      <c r="H9" s="40"/>
      <c r="I9" s="40"/>
      <c r="K9" s="17"/>
      <c r="L9" s="9" t="s">
        <v>13</v>
      </c>
      <c r="M9" s="9"/>
      <c r="N9" s="86" t="s">
        <v>14</v>
      </c>
      <c r="O9" s="86"/>
      <c r="P9" s="86"/>
      <c r="Q9" s="86"/>
      <c r="R9" s="39"/>
    </row>
    <row r="10" spans="1:18" s="2" customFormat="1" ht="15" customHeight="1" x14ac:dyDescent="0.25">
      <c r="A10" s="38"/>
      <c r="B10" s="38"/>
      <c r="C10" s="38"/>
      <c r="D10" s="38"/>
      <c r="E10" s="38"/>
      <c r="F10" s="38"/>
      <c r="G10" s="38"/>
      <c r="H10" s="38"/>
      <c r="I10" s="38"/>
      <c r="K10" s="17"/>
      <c r="L10" s="9" t="s">
        <v>15</v>
      </c>
      <c r="M10" s="9"/>
      <c r="N10" s="88">
        <v>0</v>
      </c>
      <c r="O10" s="88"/>
      <c r="P10" s="88"/>
      <c r="Q10" s="88"/>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5" t="s">
        <v>16</v>
      </c>
      <c r="C13" s="85"/>
      <c r="D13" s="85"/>
      <c r="E13" s="85"/>
      <c r="F13" s="85"/>
      <c r="G13" s="85"/>
      <c r="H13" s="85"/>
      <c r="I13" s="85"/>
      <c r="J13" s="85"/>
      <c r="K13" s="85"/>
      <c r="L13" s="85"/>
      <c r="N13" s="1"/>
      <c r="O13" s="84" t="s">
        <v>17</v>
      </c>
      <c r="P13" s="84"/>
      <c r="Q13" s="84"/>
      <c r="R13" s="57"/>
    </row>
    <row r="14" spans="1:18" s="2" customFormat="1" ht="15" customHeight="1" x14ac:dyDescent="0.25">
      <c r="A14" s="55"/>
      <c r="B14" s="83"/>
      <c r="C14" s="83"/>
      <c r="D14" s="83"/>
      <c r="E14" s="83"/>
      <c r="F14" s="83"/>
      <c r="G14" s="83"/>
      <c r="H14" s="83"/>
      <c r="I14" s="83"/>
      <c r="J14" s="83"/>
      <c r="K14" s="83"/>
      <c r="L14" s="83"/>
      <c r="N14" s="16"/>
      <c r="O14" s="26"/>
      <c r="P14" s="21"/>
      <c r="Q14" s="21"/>
      <c r="R14" s="55"/>
    </row>
    <row r="15" spans="1:18" s="2" customFormat="1" ht="15" customHeight="1" x14ac:dyDescent="0.25">
      <c r="A15" s="55"/>
      <c r="B15" s="83"/>
      <c r="C15" s="83"/>
      <c r="D15" s="83"/>
      <c r="E15" s="83"/>
      <c r="F15" s="83"/>
      <c r="G15" s="83"/>
      <c r="H15" s="83"/>
      <c r="I15" s="83"/>
      <c r="J15" s="83"/>
      <c r="K15" s="83"/>
      <c r="L15" s="83"/>
      <c r="N15" s="3"/>
      <c r="O15" s="26"/>
      <c r="P15" s="51" t="s">
        <v>18</v>
      </c>
      <c r="Q15" s="21"/>
      <c r="R15" s="55"/>
    </row>
    <row r="16" spans="1:18" s="2" customFormat="1" ht="15" customHeight="1" x14ac:dyDescent="0.25">
      <c r="A16" s="55"/>
      <c r="B16" s="83"/>
      <c r="C16" s="83"/>
      <c r="D16" s="83"/>
      <c r="E16" s="83"/>
      <c r="F16" s="83"/>
      <c r="G16" s="83"/>
      <c r="H16" s="83"/>
      <c r="I16" s="83"/>
      <c r="J16" s="83"/>
      <c r="K16" s="83"/>
      <c r="L16" s="83"/>
      <c r="N16" s="17"/>
      <c r="O16" s="26"/>
      <c r="P16" s="35" t="s">
        <v>19</v>
      </c>
      <c r="Q16" s="21"/>
      <c r="R16" s="55"/>
    </row>
    <row r="17" spans="1:18" s="2" customFormat="1" ht="15" customHeight="1" x14ac:dyDescent="0.25">
      <c r="A17" s="55"/>
      <c r="B17" s="83"/>
      <c r="C17" s="83"/>
      <c r="D17" s="83"/>
      <c r="E17" s="83"/>
      <c r="F17" s="83"/>
      <c r="G17" s="83"/>
      <c r="H17" s="83"/>
      <c r="I17" s="83"/>
      <c r="J17" s="83"/>
      <c r="K17" s="83"/>
      <c r="L17" s="83"/>
      <c r="N17" s="17"/>
      <c r="O17" s="26"/>
      <c r="P17" t="s">
        <v>20</v>
      </c>
      <c r="Q17" s="21"/>
      <c r="R17" s="55"/>
    </row>
    <row r="18" spans="1:18" s="2" customFormat="1" ht="15" customHeight="1" x14ac:dyDescent="0.25">
      <c r="A18" s="38"/>
      <c r="B18" s="83"/>
      <c r="C18" s="83"/>
      <c r="D18" s="83"/>
      <c r="E18" s="83"/>
      <c r="F18" s="83"/>
      <c r="G18" s="83"/>
      <c r="H18" s="83"/>
      <c r="I18" s="83"/>
      <c r="J18" s="83"/>
      <c r="K18" s="83"/>
      <c r="L18" s="83"/>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3"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B18" sqref="B1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c r="F37">
        <f>IF(switch=1,SUM(F127:F129),0)</f>
        <v>0</v>
      </c>
      <c r="G37">
        <f>IF(switch=1,SUM(G127:G129),0)</f>
        <v>0</v>
      </c>
      <c r="H37">
        <f>IF(switch=1,SUM(H127:H129),0)</f>
        <v>0</v>
      </c>
      <c r="I37">
        <f>IF(switch=1,SUM(I127:I129),0)</f>
        <v>0</v>
      </c>
      <c r="J37">
        <f>IF(switch=1,SUM(J127:J129),0)</f>
        <v>0</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F127">
        <f>AVERAGE(E93,F93)*F26*-1</f>
        <v>-44.290110805843582</v>
      </c>
      <c r="G127">
        <f t="shared" ref="G127:J127" si="97">AVERAGE(F93,G93)*G26*-1</f>
        <v>-7.5463659205831313</v>
      </c>
      <c r="H127">
        <f t="shared" si="97"/>
        <v>-3.4412551147395534</v>
      </c>
      <c r="I127">
        <f t="shared" si="97"/>
        <v>0</v>
      </c>
      <c r="J127">
        <f t="shared" si="97"/>
        <v>0</v>
      </c>
    </row>
    <row r="128" spans="1:10" ht="15" customHeight="1" x14ac:dyDescent="0.25">
      <c r="B128" t="s">
        <v>112</v>
      </c>
      <c r="F128">
        <f>AVERAGE(E97,F97)*F27*-1</f>
        <v>-322.61399999999998</v>
      </c>
      <c r="G128">
        <f t="shared" ref="G128:J128" si="98">AVERAGE(F97,G97)*G27*-1</f>
        <v>-328.61399999999998</v>
      </c>
      <c r="H128">
        <f t="shared" si="98"/>
        <v>-307.61399999999998</v>
      </c>
      <c r="I128">
        <f t="shared" si="98"/>
        <v>-301.61399999999998</v>
      </c>
      <c r="J128">
        <f t="shared" si="98"/>
        <v>-301.61399999999998</v>
      </c>
    </row>
    <row r="129" spans="1:10" ht="15" customHeight="1" x14ac:dyDescent="0.25">
      <c r="B129" t="s">
        <v>113</v>
      </c>
      <c r="F129">
        <f>AVERAGE(E80,F80)*F28</f>
        <v>4.6769999999999996</v>
      </c>
      <c r="G129">
        <f t="shared" ref="G129:J129" si="99">AVERAGE(F80,G80)*G28</f>
        <v>0</v>
      </c>
      <c r="H129">
        <f t="shared" si="99"/>
        <v>1.1276965329246278</v>
      </c>
      <c r="I129">
        <f t="shared" si="99"/>
        <v>8.4247647963389554</v>
      </c>
      <c r="J129">
        <f t="shared" si="99"/>
        <v>20.678403329718272</v>
      </c>
    </row>
    <row r="130" spans="1:10" ht="15" customHeight="1" x14ac:dyDescent="0.25">
      <c r="G130" t="str">
        <f t="shared" ref="G130:G157" ca="1" si="100">IF(ISBLANK(F130),"",_xlfn.FORMULATEXT(F130))</f>
        <v/>
      </c>
    </row>
    <row r="131" spans="1:10" ht="15" customHeight="1" x14ac:dyDescent="0.25">
      <c r="A131" s="15" t="s">
        <v>67</v>
      </c>
      <c r="G131" t="str">
        <f t="shared" ca="1" si="100"/>
        <v/>
      </c>
    </row>
    <row r="132" spans="1:10" ht="15" customHeight="1" x14ac:dyDescent="0.25">
      <c r="B132" t="s">
        <v>101</v>
      </c>
      <c r="D132" s="60">
        <f>D31/C31-1</f>
        <v>8.1724838017155133E-2</v>
      </c>
      <c r="E132" s="60">
        <f>E31/D31-1</f>
        <v>2.6769998922375082E-2</v>
      </c>
      <c r="F132" s="60">
        <f t="shared" ref="F132:J132" si="101">F31/E31-1</f>
        <v>7.8182018419232779E-3</v>
      </c>
      <c r="G132" s="60">
        <f t="shared" si="101"/>
        <v>-3.2446298907179205E-2</v>
      </c>
      <c r="H132" s="60">
        <f t="shared" si="101"/>
        <v>4.4418744967219759E-2</v>
      </c>
      <c r="I132" s="60">
        <f t="shared" si="101"/>
        <v>3.8841859826896918E-2</v>
      </c>
      <c r="J132" s="60">
        <f t="shared" si="101"/>
        <v>4.6605439290894557E-2</v>
      </c>
    </row>
    <row r="133" spans="1:10" ht="15" customHeight="1" x14ac:dyDescent="0.25">
      <c r="B133" t="s">
        <v>68</v>
      </c>
      <c r="C133" s="60">
        <f>C33/C31</f>
        <v>8.1773408585333635E-2</v>
      </c>
      <c r="D133" s="60">
        <f>D33/D31</f>
        <v>2.6258127087898268E-2</v>
      </c>
      <c r="E133" s="60">
        <f>E33/E31</f>
        <v>6.9137724446154777E-2</v>
      </c>
      <c r="F133" s="60">
        <f t="shared" ref="F133:J133" si="102">F33/F31</f>
        <v>7.8559516532770907E-2</v>
      </c>
      <c r="G133" s="60">
        <f t="shared" si="102"/>
        <v>7.0454358632478092E-2</v>
      </c>
      <c r="H133" s="60">
        <f t="shared" si="102"/>
        <v>6.9294404134979393E-2</v>
      </c>
      <c r="I133" s="60">
        <f t="shared" si="102"/>
        <v>6.986131574299155E-2</v>
      </c>
      <c r="J133" s="60">
        <f t="shared" si="102"/>
        <v>7.0014483815072179E-2</v>
      </c>
    </row>
    <row r="134" spans="1:10" ht="15" customHeight="1" x14ac:dyDescent="0.25">
      <c r="B134" t="s">
        <v>69</v>
      </c>
      <c r="C134" s="60">
        <f>C52/C31</f>
        <v>0.16474165314785855</v>
      </c>
      <c r="D134" s="60">
        <f>D52/D31</f>
        <v>0.10893889866733718</v>
      </c>
      <c r="E134" s="60">
        <f>E52/E31</f>
        <v>0.15255778969187575</v>
      </c>
      <c r="F134" s="60">
        <f t="shared" ref="F134:J134" si="103">F52/F31</f>
        <v>0.16529884734431502</v>
      </c>
      <c r="G134" s="60">
        <f t="shared" si="103"/>
        <v>0.16325523723364993</v>
      </c>
      <c r="H134" s="60">
        <f t="shared" si="103"/>
        <v>0.1596474071057874</v>
      </c>
      <c r="I134" s="60">
        <f t="shared" si="103"/>
        <v>0.15874731364327427</v>
      </c>
      <c r="J134" s="60">
        <f t="shared" si="103"/>
        <v>0.1572462467924432</v>
      </c>
    </row>
    <row r="135" spans="1:10" ht="15" customHeight="1" x14ac:dyDescent="0.25">
      <c r="B135" t="s">
        <v>70</v>
      </c>
      <c r="C135" s="60">
        <f>C42/C31</f>
        <v>5.8372108836929178E-2</v>
      </c>
      <c r="D135" s="60">
        <f>D42/D31</f>
        <v>1.7308452171414204E-2</v>
      </c>
      <c r="E135" s="60">
        <f>E42/E31</f>
        <v>3.5450466603111838E-2</v>
      </c>
      <c r="F135" s="60">
        <f t="shared" ref="F135:J135" si="104">F42/F31</f>
        <v>5.2171069571306808E-2</v>
      </c>
      <c r="G135" s="60">
        <f t="shared" si="104"/>
        <v>5.1875399717221174E-2</v>
      </c>
      <c r="H135" s="60">
        <f t="shared" si="104"/>
        <v>4.7858396491538127E-2</v>
      </c>
      <c r="I135" s="60">
        <f t="shared" si="104"/>
        <v>4.8231339950166673E-2</v>
      </c>
      <c r="J135" s="60">
        <f t="shared" si="104"/>
        <v>4.901013867055052E-2</v>
      </c>
    </row>
    <row r="137" spans="1:10" ht="15" customHeight="1" x14ac:dyDescent="0.25">
      <c r="A137" s="15" t="s">
        <v>71</v>
      </c>
    </row>
    <row r="138" spans="1:10" ht="15" customHeight="1" x14ac:dyDescent="0.25">
      <c r="B138" t="s">
        <v>72</v>
      </c>
      <c r="C138">
        <f>C77</f>
        <v>822.49999999999955</v>
      </c>
      <c r="D138">
        <f>D77</f>
        <v>1752.8999999999996</v>
      </c>
      <c r="E138">
        <f>E77</f>
        <v>1546.1000000000004</v>
      </c>
      <c r="F138">
        <f t="shared" ref="F138:J138" si="105">F77</f>
        <v>1572.6476916618699</v>
      </c>
      <c r="G138">
        <f t="shared" si="105"/>
        <v>1514.0105902215619</v>
      </c>
      <c r="H138">
        <f t="shared" si="105"/>
        <v>1571.7182930319418</v>
      </c>
      <c r="I138">
        <f t="shared" si="105"/>
        <v>1627.1379562677757</v>
      </c>
      <c r="J138">
        <f t="shared" si="105"/>
        <v>1695.3026470477066</v>
      </c>
    </row>
    <row r="139" spans="1:10" ht="15" customHeight="1" x14ac:dyDescent="0.25">
      <c r="B139" t="s">
        <v>73</v>
      </c>
      <c r="C139">
        <f>C138/C31</f>
        <v>7.9898584653643245E-2</v>
      </c>
      <c r="D139" s="60">
        <f>D138/D31</f>
        <v>0.15741405941305359</v>
      </c>
      <c r="E139" s="60">
        <f>E138/E31</f>
        <v>0.13522306864794426</v>
      </c>
      <c r="F139" s="60">
        <f t="shared" ref="F139:J139" si="106">F138/F31</f>
        <v>0.13647793766062466</v>
      </c>
      <c r="G139" s="60">
        <f t="shared" si="106"/>
        <v>0.13579533281015352</v>
      </c>
      <c r="H139" s="60">
        <f t="shared" si="106"/>
        <v>0.13497582196658872</v>
      </c>
      <c r="I139" s="60">
        <f t="shared" si="106"/>
        <v>0.13451050646017146</v>
      </c>
      <c r="J139" s="60">
        <f t="shared" si="106"/>
        <v>0.13390478131527223</v>
      </c>
    </row>
    <row r="140" spans="1:10" ht="15" customHeight="1" x14ac:dyDescent="0.25">
      <c r="B140" t="s">
        <v>74</v>
      </c>
      <c r="C140">
        <f>C86/C31</f>
        <v>0.32852160904578265</v>
      </c>
      <c r="D140" s="60">
        <f>D86/D31</f>
        <v>0.31924638097632818</v>
      </c>
      <c r="E140" s="60">
        <f>E86/E31</f>
        <v>0.34482276078609719</v>
      </c>
      <c r="F140" s="60">
        <f t="shared" ref="F140:J140" si="107">F86/F31</f>
        <v>0.34845379089208067</v>
      </c>
      <c r="G140" s="60">
        <f t="shared" si="107"/>
        <v>0.36230700495885165</v>
      </c>
      <c r="H140" s="60">
        <f t="shared" si="107"/>
        <v>0.3521116304285325</v>
      </c>
      <c r="I140" s="60">
        <f t="shared" si="107"/>
        <v>0.34598867008992873</v>
      </c>
      <c r="J140" s="60">
        <f t="shared" si="107"/>
        <v>0.33954795662990866</v>
      </c>
    </row>
    <row r="142" spans="1:10" ht="15" customHeight="1" x14ac:dyDescent="0.25">
      <c r="A142" s="15" t="s">
        <v>75</v>
      </c>
    </row>
    <row r="143" spans="1:10" ht="15" customHeight="1" x14ac:dyDescent="0.25">
      <c r="B143" t="s">
        <v>50</v>
      </c>
      <c r="C143">
        <f>C93</f>
        <v>1712.9</v>
      </c>
      <c r="D143">
        <f>D93</f>
        <v>1835.1</v>
      </c>
      <c r="E143">
        <f>E93</f>
        <v>1607.4</v>
      </c>
      <c r="F143">
        <f t="shared" ref="F143:J143" si="108">F93</f>
        <v>164.20443223374309</v>
      </c>
      <c r="G143">
        <f t="shared" si="108"/>
        <v>137.65020458958213</v>
      </c>
      <c r="H143">
        <f t="shared" si="108"/>
        <v>0</v>
      </c>
      <c r="I143">
        <f t="shared" si="108"/>
        <v>0</v>
      </c>
      <c r="J143">
        <f t="shared" si="108"/>
        <v>0</v>
      </c>
    </row>
    <row r="144" spans="1:10" ht="15" customHeight="1" x14ac:dyDescent="0.25">
      <c r="B144" t="s">
        <v>76</v>
      </c>
      <c r="C144">
        <f>C97</f>
        <v>3441.1</v>
      </c>
      <c r="D144">
        <f>D97</f>
        <v>4497.1000000000004</v>
      </c>
      <c r="E144">
        <f>E97</f>
        <v>5026.8999999999996</v>
      </c>
      <c r="F144">
        <f t="shared" ref="F144:J144" si="109">F97</f>
        <v>5726.9</v>
      </c>
      <c r="G144">
        <f t="shared" si="109"/>
        <v>5226.8999999999996</v>
      </c>
      <c r="H144">
        <f t="shared" si="109"/>
        <v>5026.8999999999996</v>
      </c>
      <c r="I144">
        <f t="shared" si="109"/>
        <v>5026.8999999999996</v>
      </c>
      <c r="J144">
        <f t="shared" si="109"/>
        <v>5026.8999999999996</v>
      </c>
    </row>
    <row r="145" spans="1:10" ht="15" customHeight="1" x14ac:dyDescent="0.25">
      <c r="B145" t="s">
        <v>77</v>
      </c>
      <c r="C145">
        <f t="shared" ref="C145:D145" si="110">SUM(C143:C144)</f>
        <v>5154</v>
      </c>
      <c r="D145">
        <f t="shared" si="110"/>
        <v>6332.2000000000007</v>
      </c>
      <c r="E145">
        <f>SUM(E143:E144)</f>
        <v>6634.2999999999993</v>
      </c>
      <c r="F145">
        <f t="shared" ref="F145:J145" si="111">SUM(F143:F144)</f>
        <v>5891.104432233743</v>
      </c>
      <c r="G145">
        <f t="shared" si="111"/>
        <v>5364.5502045895819</v>
      </c>
      <c r="H145">
        <f t="shared" si="111"/>
        <v>5026.8999999999996</v>
      </c>
      <c r="I145">
        <f t="shared" si="111"/>
        <v>5026.8999999999996</v>
      </c>
      <c r="J145">
        <f t="shared" si="111"/>
        <v>5026.8999999999996</v>
      </c>
    </row>
    <row r="146" spans="1:10" ht="15" customHeight="1" x14ac:dyDescent="0.25">
      <c r="B146" t="s">
        <v>78</v>
      </c>
      <c r="C146">
        <f>C145-C80</f>
        <v>4671</v>
      </c>
      <c r="D146">
        <f>D145-D80</f>
        <v>6014.1</v>
      </c>
      <c r="E146">
        <f>E145-E80</f>
        <v>6322.4999999999991</v>
      </c>
      <c r="F146">
        <f t="shared" ref="F146:J146" si="112">F145-F80</f>
        <v>5891.104432233743</v>
      </c>
      <c r="G146">
        <f t="shared" si="112"/>
        <v>5364.5502045895819</v>
      </c>
      <c r="H146">
        <f t="shared" si="112"/>
        <v>4951.720231138358</v>
      </c>
      <c r="I146">
        <f t="shared" si="112"/>
        <v>4540.4287824390449</v>
      </c>
      <c r="J146">
        <f t="shared" si="112"/>
        <v>4134.8109955797372</v>
      </c>
    </row>
    <row r="147" spans="1:10" ht="15" customHeight="1" x14ac:dyDescent="0.25">
      <c r="B147" t="s">
        <v>79</v>
      </c>
      <c r="C147" s="62">
        <f>C145/C52</f>
        <v>3.0390942862197061</v>
      </c>
      <c r="D147" s="62">
        <f>D145/D52</f>
        <v>5.2198499711482986</v>
      </c>
      <c r="E147" s="62">
        <f>E145/E52</f>
        <v>3.8034168434328954</v>
      </c>
      <c r="F147" s="62">
        <f t="shared" ref="F147:J147" si="113">F145/F52</f>
        <v>3.092843220932457</v>
      </c>
      <c r="G147" s="62">
        <f t="shared" si="113"/>
        <v>2.9472849233306095</v>
      </c>
      <c r="H147" s="62">
        <f t="shared" si="113"/>
        <v>2.7040807065506973</v>
      </c>
      <c r="I147" s="62">
        <f t="shared" si="113"/>
        <v>2.6177350802765416</v>
      </c>
      <c r="J147" s="62">
        <f t="shared" si="113"/>
        <v>2.5250431377829141</v>
      </c>
    </row>
    <row r="148" spans="1:10" ht="15" customHeight="1" x14ac:dyDescent="0.25">
      <c r="B148" t="s">
        <v>80</v>
      </c>
      <c r="C148" s="62">
        <f>C146/C52</f>
        <v>2.7542897576508047</v>
      </c>
      <c r="D148" s="62">
        <f>D146/D52</f>
        <v>4.9576292144093648</v>
      </c>
      <c r="E148" s="62">
        <f>E146/E52</f>
        <v>3.6246631886716729</v>
      </c>
      <c r="F148" s="62">
        <f t="shared" ref="F148:J148" si="114">F146/F52</f>
        <v>3.092843220932457</v>
      </c>
      <c r="G148" s="62">
        <f t="shared" si="114"/>
        <v>2.9472849233306095</v>
      </c>
      <c r="H148" s="62">
        <f t="shared" si="114"/>
        <v>2.6636398458807604</v>
      </c>
      <c r="I148" s="62">
        <f t="shared" si="114"/>
        <v>2.3644074286912398</v>
      </c>
      <c r="J148" s="62">
        <f t="shared" si="114"/>
        <v>2.0769412819865036</v>
      </c>
    </row>
    <row r="149" spans="1:10" ht="15" customHeight="1" x14ac:dyDescent="0.25">
      <c r="B149" t="s">
        <v>81</v>
      </c>
      <c r="C149">
        <f>C37</f>
        <v>-35.1</v>
      </c>
      <c r="D149">
        <f>D37</f>
        <v>-30.2</v>
      </c>
      <c r="E149">
        <f>E37</f>
        <v>-200.8</v>
      </c>
      <c r="F149">
        <f t="shared" ref="F149:J149" si="115">F37</f>
        <v>0</v>
      </c>
      <c r="G149">
        <f t="shared" si="115"/>
        <v>0</v>
      </c>
      <c r="H149">
        <f t="shared" si="115"/>
        <v>0</v>
      </c>
      <c r="I149">
        <f t="shared" si="115"/>
        <v>0</v>
      </c>
      <c r="J149">
        <f t="shared" si="115"/>
        <v>0</v>
      </c>
    </row>
    <row r="150" spans="1:10" ht="15" customHeight="1" x14ac:dyDescent="0.25">
      <c r="B150" t="s">
        <v>82</v>
      </c>
      <c r="C150" s="62">
        <f>IFERROR(C52/C149,"na")</f>
        <v>-48.316239316239319</v>
      </c>
      <c r="D150" s="62">
        <f>IFERROR(D52/D149,"na")</f>
        <v>-40.168874172185426</v>
      </c>
      <c r="E150" s="62">
        <f>IFERROR(E52/E149,"na")</f>
        <v>-8.6867529880478074</v>
      </c>
      <c r="F150" s="62" t="str">
        <f t="shared" ref="F150:J150" si="116">IFERROR(F52/F149,"na")</f>
        <v>na</v>
      </c>
      <c r="G150" s="62" t="str">
        <f t="shared" si="116"/>
        <v>na</v>
      </c>
      <c r="H150" s="62" t="str">
        <f t="shared" si="116"/>
        <v>na</v>
      </c>
      <c r="I150" s="62" t="str">
        <f t="shared" si="116"/>
        <v>na</v>
      </c>
      <c r="J150" s="62" t="str">
        <f t="shared" si="116"/>
        <v>na</v>
      </c>
    </row>
    <row r="151" spans="1:10" ht="15" customHeight="1" x14ac:dyDescent="0.25">
      <c r="B151" t="s">
        <v>83</v>
      </c>
      <c r="C151" s="60">
        <f>C146/(C146+C101)</f>
        <v>0.47469994613766403</v>
      </c>
      <c r="D151" s="60">
        <f>D146/(D146+D101)</f>
        <v>0.51747993013190607</v>
      </c>
      <c r="E151" s="60">
        <f>E146/(E146+E101)</f>
        <v>0.52272802434023413</v>
      </c>
      <c r="F151" s="60">
        <f t="shared" ref="F151:J151" si="117">F146/(F146+F101)</f>
        <v>0.48413481324317498</v>
      </c>
      <c r="G151" s="60">
        <f t="shared" si="117"/>
        <v>0.44163007971427554</v>
      </c>
      <c r="H151" s="60">
        <f t="shared" si="117"/>
        <v>0.40544709149744096</v>
      </c>
      <c r="I151" s="60">
        <f t="shared" si="117"/>
        <v>0.36884830520112266</v>
      </c>
      <c r="J151" s="60">
        <f t="shared" si="117"/>
        <v>0.33197478238303973</v>
      </c>
    </row>
    <row r="152" spans="1:10" ht="15" customHeight="1" x14ac:dyDescent="0.25">
      <c r="G152" t="str">
        <f t="shared" ca="1" si="100"/>
        <v/>
      </c>
    </row>
    <row r="153" spans="1:10" ht="15" customHeight="1" x14ac:dyDescent="0.25">
      <c r="A153" s="15" t="s">
        <v>84</v>
      </c>
      <c r="G153" t="str">
        <f t="shared" ca="1" si="100"/>
        <v/>
      </c>
    </row>
    <row r="154" spans="1:10" ht="15" customHeight="1" x14ac:dyDescent="0.25">
      <c r="G154" t="str">
        <f t="shared" ca="1" si="100"/>
        <v/>
      </c>
    </row>
    <row r="155" spans="1:10" ht="15" customHeight="1" x14ac:dyDescent="0.25">
      <c r="G155" t="str">
        <f t="shared" ca="1" si="100"/>
        <v/>
      </c>
    </row>
    <row r="156" spans="1:10" ht="15" customHeight="1" x14ac:dyDescent="0.25">
      <c r="G156" t="str">
        <f t="shared" ca="1" si="100"/>
        <v/>
      </c>
    </row>
    <row r="157" spans="1:10" ht="15" customHeight="1" x14ac:dyDescent="0.25">
      <c r="G157" t="str">
        <f t="shared" ca="1" si="10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tabSelected="1" zoomScale="130" zoomScaleNormal="130" workbookViewId="0">
      <pane xSplit="2" ySplit="2" topLeftCell="C14" activePane="bottomRight" state="frozen"/>
      <selection activeCell="C5" sqref="C5:E5"/>
      <selection pane="topRight" activeCell="C5" sqref="C5:E5"/>
      <selection pane="bottomLeft" activeCell="C5" sqref="C5:E5"/>
      <selection pane="bottomRight" activeCell="C28" sqref="C2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c r="F6" s="76">
        <f>SUM(C6:E6)</f>
        <v>1463.6</v>
      </c>
    </row>
    <row r="7" spans="1:13" ht="15" customHeight="1" x14ac:dyDescent="0.25">
      <c r="B7" t="s">
        <v>144</v>
      </c>
      <c r="C7" s="59">
        <v>200.3</v>
      </c>
      <c r="D7" s="59">
        <v>355.8</v>
      </c>
      <c r="E7" s="59">
        <v>235.9</v>
      </c>
      <c r="F7" s="76">
        <f>SUM(C7:E7)</f>
        <v>792</v>
      </c>
    </row>
    <row r="8" spans="1:13" ht="15" customHeight="1" x14ac:dyDescent="0.25">
      <c r="B8" t="s">
        <v>155</v>
      </c>
      <c r="C8">
        <f>C6-C7</f>
        <v>735.3</v>
      </c>
      <c r="D8">
        <f>D6-D7</f>
        <v>-98.600000000000023</v>
      </c>
      <c r="E8">
        <f>E6-E7</f>
        <v>34.900000000000006</v>
      </c>
      <c r="F8" s="76">
        <f>F6-F7</f>
        <v>671.59999999999991</v>
      </c>
    </row>
    <row r="9" spans="1:13" ht="15" customHeight="1" x14ac:dyDescent="0.25">
      <c r="B9" t="s">
        <v>145</v>
      </c>
      <c r="C9">
        <f>C8*(1+Model!F8)</f>
        <v>514.70999999999992</v>
      </c>
      <c r="E9">
        <f>E8*(1+Model!H8)</f>
        <v>24.430000000000003</v>
      </c>
      <c r="F9">
        <f>SUM(C9:E9)</f>
        <v>539.13999999999987</v>
      </c>
    </row>
    <row r="11" spans="1:13" ht="15" customHeight="1" x14ac:dyDescent="0.25">
      <c r="A11" s="15" t="s">
        <v>141</v>
      </c>
    </row>
    <row r="12" spans="1:13" ht="15" customHeight="1" x14ac:dyDescent="0.25">
      <c r="B12" s="69" t="s">
        <v>138</v>
      </c>
      <c r="C12">
        <f>Model!F52</f>
        <v>1904.7536559119999</v>
      </c>
      <c r="D12" t="str">
        <f ca="1">IF(ISBLANK(C12),"",_xlfn.FORMULATEXT(C12))</f>
        <v>=Model!F52</v>
      </c>
    </row>
    <row r="13" spans="1:13" ht="15" customHeight="1" x14ac:dyDescent="0.25">
      <c r="B13" s="69" t="s">
        <v>154</v>
      </c>
      <c r="C13" s="75">
        <v>5.5</v>
      </c>
    </row>
    <row r="14" spans="1:13" ht="15" customHeight="1" x14ac:dyDescent="0.25">
      <c r="B14" s="69" t="s">
        <v>139</v>
      </c>
      <c r="C14">
        <f>C12*C13</f>
        <v>10476.145107516</v>
      </c>
      <c r="D14" t="str">
        <f ca="1">IF(ISBLANK(C14),"",_xlfn.FORMULATEXT(C14))</f>
        <v>=C12*C13</v>
      </c>
    </row>
    <row r="15" spans="1:13" ht="15" customHeight="1" x14ac:dyDescent="0.25">
      <c r="B15" s="69" t="s">
        <v>78</v>
      </c>
      <c r="C15">
        <f>Model!E146</f>
        <v>6322.4999999999991</v>
      </c>
      <c r="D15" t="str">
        <f ca="1">IF(ISBLANK(C15),"",_xlfn.FORMULATEXT(C15))</f>
        <v>=Model!E146</v>
      </c>
    </row>
    <row r="16" spans="1:13" ht="15" customHeight="1" x14ac:dyDescent="0.25">
      <c r="B16" s="69" t="s">
        <v>132</v>
      </c>
      <c r="C16">
        <f>F9</f>
        <v>539.13999999999987</v>
      </c>
      <c r="D16" t="str">
        <f ca="1">IF(ISBLANK(C16),"",_xlfn.FORMULATEXT(C16))</f>
        <v>=F9</v>
      </c>
    </row>
    <row r="17" spans="1:4" ht="15" customHeight="1" x14ac:dyDescent="0.25">
      <c r="B17" s="69" t="s">
        <v>133</v>
      </c>
      <c r="C17">
        <f>C14-C15-C16</f>
        <v>3614.5051075160013</v>
      </c>
      <c r="D17" t="str">
        <f ca="1">IF(ISBLANK(C17),"",_xlfn.FORMULATEXT(C17))</f>
        <v>=C14-C15-C16</v>
      </c>
    </row>
    <row r="18" spans="1:4" ht="15" customHeight="1" x14ac:dyDescent="0.25">
      <c r="B18" s="69" t="s">
        <v>134</v>
      </c>
      <c r="C18" s="59">
        <v>131.12</v>
      </c>
    </row>
    <row r="19" spans="1:4" ht="15" customHeight="1" x14ac:dyDescent="0.25">
      <c r="B19" s="69" t="s">
        <v>135</v>
      </c>
      <c r="C19">
        <f>C17/C18</f>
        <v>27.566390386790736</v>
      </c>
      <c r="D19" t="str">
        <f ca="1">IF(ISBLANK(C19),"",_xlfn.FORMULATEXT(C19))</f>
        <v>=C17/C18</v>
      </c>
    </row>
    <row r="20" spans="1:4" ht="15" customHeight="1" x14ac:dyDescent="0.25">
      <c r="B20" s="69" t="s">
        <v>136</v>
      </c>
      <c r="C20" s="59">
        <v>26.77</v>
      </c>
    </row>
    <row r="21" spans="1:4" ht="15" customHeight="1" x14ac:dyDescent="0.25">
      <c r="B21" s="69" t="s">
        <v>137</v>
      </c>
      <c r="C21" s="60">
        <f>C19/C20-1</f>
        <v>2.9749360731816887E-2</v>
      </c>
      <c r="D21" t="str">
        <f ca="1">IF(ISBLANK(C21),"",_xlfn.FORMULATEXT(C21))</f>
        <v>=C19/C20-1</v>
      </c>
    </row>
    <row r="23" spans="1:4" ht="15" customHeight="1" x14ac:dyDescent="0.25">
      <c r="A23" s="15" t="s">
        <v>152</v>
      </c>
    </row>
    <row r="25" spans="1:4" ht="15" customHeight="1" x14ac:dyDescent="0.25">
      <c r="B25" t="s">
        <v>150</v>
      </c>
      <c r="C25">
        <f>C12</f>
        <v>1904.7536559119999</v>
      </c>
      <c r="D25" t="str">
        <f ca="1">IF(ISBLANK(C25),"",_xlfn.FORMULATEXT(C25))</f>
        <v>=C12</v>
      </c>
    </row>
    <row r="26" spans="1:4" ht="15" customHeight="1" x14ac:dyDescent="0.25">
      <c r="B26" t="s">
        <v>142</v>
      </c>
      <c r="C26" s="59">
        <v>0</v>
      </c>
    </row>
    <row r="27" spans="1:4" ht="15" customHeight="1" x14ac:dyDescent="0.25">
      <c r="B27" t="s">
        <v>149</v>
      </c>
      <c r="C27">
        <f>Model!F61</f>
        <v>133.09170075432002</v>
      </c>
      <c r="D27" t="str">
        <f ca="1">IF(ISBLANK(C27),"",_xlfn.FORMULATEXT(C27))</f>
        <v>=Model!F61</v>
      </c>
    </row>
    <row r="28" spans="1:4" ht="15" customHeight="1" x14ac:dyDescent="0.25">
      <c r="B28" t="s">
        <v>151</v>
      </c>
      <c r="C28">
        <f>C25-C26-C27</f>
        <v>1771.6619551576798</v>
      </c>
      <c r="D28" t="str">
        <f ca="1">IF(ISBLANK(C28),"",_xlfn.FORMULATEXT(C28))</f>
        <v>=C25-C26-C27</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