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2" documentId="8_{04E996F7-780F-4B0E-9B92-87D3EFF0EE96}" xr6:coauthVersionLast="47" xr6:coauthVersionMax="47" xr10:uidLastSave="{CC68F161-A825-48C8-ABD6-355FE01CB0BC}"/>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2" l="1"/>
  <c r="E11" i="2"/>
  <c r="F10" i="2"/>
  <c r="F45" i="2" s="1"/>
  <c r="F44" i="2"/>
  <c r="F42" i="2"/>
  <c r="F40" i="2"/>
  <c r="F38" i="2"/>
  <c r="F39" i="2"/>
  <c r="F36" i="2"/>
  <c r="F32" i="2"/>
  <c r="G33" i="2"/>
  <c r="G34" i="2"/>
  <c r="G35" i="2"/>
  <c r="G37" i="2"/>
  <c r="G41" i="2"/>
  <c r="G43"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76" i="14"/>
  <c r="G68" i="14"/>
  <c r="G69" i="14"/>
  <c r="G70" i="14"/>
  <c r="G71" i="14"/>
  <c r="G57" i="14"/>
  <c r="G58" i="14"/>
  <c r="G55" i="14"/>
  <c r="G37" i="14"/>
  <c r="G34" i="14"/>
  <c r="G25" i="14"/>
  <c r="G18" i="14"/>
  <c r="G19" i="14"/>
  <c r="F8" i="14"/>
  <c r="D75" i="2"/>
  <c r="E75" i="2"/>
  <c r="C75" i="2"/>
  <c r="G36" i="2"/>
  <c r="G47" i="2"/>
  <c r="G32" i="2"/>
  <c r="G38" i="2"/>
  <c r="G45" i="2"/>
  <c r="G31" i="2"/>
  <c r="G40" i="2"/>
  <c r="G39" i="2"/>
  <c r="G44" i="2"/>
  <c r="G42" i="2"/>
  <c r="H64" i="14" l="1"/>
  <c r="I48" i="14"/>
  <c r="H44" i="14"/>
  <c r="H49" i="14" s="1"/>
  <c r="G44" i="14"/>
  <c r="G28" i="14"/>
  <c r="H27" i="14"/>
  <c r="J23" i="14"/>
  <c r="J24" i="14" s="1"/>
  <c r="I24" i="14"/>
  <c r="H24" i="14"/>
  <c r="H10" i="14"/>
  <c r="H15" i="14" s="1"/>
  <c r="I14" i="14"/>
  <c r="G10" i="14"/>
  <c r="D49" i="14"/>
  <c r="E49" i="14"/>
  <c r="C49" i="14"/>
  <c r="I44" i="14" l="1"/>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D5" i="2" l="1"/>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E133" i="2" l="1"/>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E37" i="14"/>
  <c r="D37" i="14"/>
  <c r="D62" i="14"/>
  <c r="D63" i="14" s="1"/>
  <c r="D61" i="14" s="1"/>
  <c r="D9" i="14"/>
  <c r="D54" i="14" l="1"/>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G46" i="2"/>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<sst xmlns="http://schemas.openxmlformats.org/spreadsheetml/2006/main" count="265" uniqueCount="225">
  <si>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</si>
  <si>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</si>
  <si>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</si>
  <si>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</si>
  <si>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</si>
  <si>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</si>
  <si>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</si>
  <si>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</si>
  <si>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</si>
  <si>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</si>
  <si>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</si>
  <si>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</si>
  <si>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</si>
  <si>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</si>
  <si>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</si>
  <si>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</si>
  <si>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</si>
  <si>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</si>
  <si>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</si>
  <si>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</si>
  <si>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</si>
  <si>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</si>
  <si>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</si>
  <si>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</si>
  <si>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</si>
  <si>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</si>
  <si>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</si>
  <si>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</si>
  <si>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</si>
  <si>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</si>
  <si>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</si>
  <si>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</si>
  <si>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</si>
  <si>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</si>
  <si>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</si>
  <si>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</si>
  <si>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</si>
  <si>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</si>
  <si>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</si>
  <si>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</si>
  <si>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</si>
  <si>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</si>
  <si>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</si>
  <si>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</si>
  <si>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</si>
  <si>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</si>
  <si>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</si>
  <si>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</si>
  <si>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</si>
  <si>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</si>
  <si>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</si>
  <si>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</si>
  <si>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</si>
  <si>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</si>
  <si>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</si>
  <si>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</si>
  <si>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</si>
  <si>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</si>
  <si>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</si>
  <si>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</si>
  <si>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</si>
  <si>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</si>
  <si>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</si>
  <si>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</si>
  <si>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</si>
  <si>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</si>
  <si>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</si>
  <si>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</si>
  <si>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</si>
  <si>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</si>
  <si>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</si>
  <si>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</si>
  <si>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</si>
  <si>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</si>
  <si>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</si>
  <si>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</si>
  <si>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</si>
  <si>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</si>
  <si>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</si>
  <si>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</si>
  <si>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</si>
  <si>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</si>
  <si>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</si>
  <si>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</si>
  <si>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</si>
  <si>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</si>
  <si>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</si>
  <si>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</si>
  <si>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</si>
  <si>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</si>
  <si>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</si>
  <si>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</si>
  <si>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</si>
  <si>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</si>
  <si>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</si>
  <si>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</si>
  <si>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</si>
  <si>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</si>
  <si>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</si>
  <si>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</si>
  <si>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</si>
  <si>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</si>
  <si>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</si>
  <si>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</si>
  <si>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</si>
  <si>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</si>
  <si>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</si>
  <si>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</si>
  <si>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</si>
  <si>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</si>
  <si>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</si>
  <si>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</si>
  <si>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</si>
  <si>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</si>
  <si>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</si>
  <si>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</si>
  <si>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</si>
  <si>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</si>
  <si>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</si>
  <si>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</si>
  <si>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</si>
  <si>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</si>
  <si>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</si>
  <si>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</si>
  <si>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</si>
  <si>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</si>
  <si>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</si>
  <si>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</si>
  <si>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</si>
  <si>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</si>
  <si>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</si>
  <si>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</si>
  <si>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</si>
  <si>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</si>
  <si>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</si>
  <si>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</si>
  <si>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</si>
  <si>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</si>
  <si>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</si>
  <si>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</si>
  <si>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</si>
  <si>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</si>
  <si>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</si>
  <si>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</si>
  <si>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</si>
  <si>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</si>
  <si>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</si>
  <si>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</si>
  <si>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</si>
  <si>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</si>
  <si>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</si>
  <si>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</si>
  <si>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</si>
  <si>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</si>
  <si>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</si>
  <si>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</si>
  <si>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</si>
  <si>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</si>
  <si>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</si>
  <si>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</si>
  <si>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</si>
  <si>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</si>
  <si>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</si>
  <si>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</si>
  <si>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</si>
  <si>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</si>
  <si>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</si>
  <si>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</si>
  <si>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</si>
  <si>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</si>
  <si>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</si>
  <si>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</si>
  <si>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</si>
  <si>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</si>
  <si>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</si>
  <si>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</si>
  <si>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</si>
  <si>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</si>
  <si>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</si>
  <si>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</si>
  <si>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</si>
  <si>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</si>
  <si>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</si>
  <si>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</si>
  <si>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</si>
  <si>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</si>
  <si>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</si>
  <si>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</si>
  <si>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</si>
  <si>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</si>
  <si>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</si>
  <si>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</si>
  <si>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</si>
  <si>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</si>
  <si>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</si>
  <si>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</si>
  <si>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</si>
  <si>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</si>
  <si>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</si>
  <si>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</si>
  <si>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</si>
  <si>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</si>
  <si>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</si>
  <si>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</si>
  <si>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</si>
  <si>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</si>
  <si>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</si>
  <si>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</si>
  <si>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</si>
  <si>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</si>
  <si>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</si>
  <si>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</si>
  <si>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</si>
  <si>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</si>
  <si>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</si>
  <si>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</si>
  <si>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</si>
  <si>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</si>
  <si>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</si>
  <si>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</si>
  <si>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</si>
  <si>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</si>
  <si>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</si>
  <si>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</si>
  <si>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 xml:space="preserve">Change in other current assets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</si>
</sst>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6" t="s">
        <v>2</v>
      </c>
      <c r="C4" s="86"/>
      <c r="D4" s="86"/>
      <c r="E4" s="86"/>
      <c r="F4" s="86"/>
      <c r="G4" s="86"/>
      <c r="H4" s="86"/>
      <c r="I4" s="86"/>
      <c r="K4" s="1"/>
      <c r="L4" s="86" t="s">
        <v>3</v>
      </c>
      <c r="M4" s="86"/>
      <c r="N4" s="86"/>
      <c r="O4" s="86"/>
      <c r="P4" s="86"/>
      <c r="Q4" s="39"/>
      <c r="R4" s="39"/>
    </row>
    <row r="5" spans="1:18" s="2" customFormat="1" ht="15" customHeight="1" x14ac:dyDescent="0.25">
      <c r="A5" s="16"/>
      <c r="B5" s="8" t="s">
        <v>4</v>
      </c>
      <c r="C5" s="54" t="s">
        <v>5</v>
      </c>
      <c r="D5" s="17"/>
      <c r="E5" s="17"/>
      <c r="F5" s="17"/>
      <c r="G5" s="17"/>
      <c r="H5" s="17"/>
      <c r="I5" s="17"/>
      <c r="K5" s="1"/>
      <c r="L5" s="9" t="s">
        <v>6</v>
      </c>
      <c r="M5" s="9"/>
      <c r="N5" s="83" t="s">
        <v>114</v>
      </c>
      <c r="O5" s="83"/>
      <c r="P5" s="83"/>
      <c r="Q5" s="83"/>
      <c r="R5" s="39"/>
    </row>
    <row r="6" spans="1:18" s="2" customFormat="1" ht="15" customHeight="1" x14ac:dyDescent="0.25">
      <c r="A6" s="3"/>
      <c r="B6" s="8" t="s">
        <v>4</v>
      </c>
      <c r="C6" s="17" t="s">
        <v>7</v>
      </c>
      <c r="D6" s="17"/>
      <c r="E6" s="17"/>
      <c r="F6" s="17"/>
      <c r="G6" s="17"/>
      <c r="H6" s="17"/>
      <c r="I6" s="17"/>
      <c r="K6" s="16"/>
      <c r="L6" s="9" t="s">
        <v>8</v>
      </c>
      <c r="M6" s="9"/>
      <c r="N6" s="84">
        <v>45291</v>
      </c>
      <c r="O6" s="84"/>
      <c r="P6" s="84"/>
      <c r="Q6" s="84"/>
      <c r="R6" s="39"/>
    </row>
    <row r="7" spans="1:18" s="2" customFormat="1" ht="15" customHeight="1" x14ac:dyDescent="0.25">
      <c r="A7" s="17"/>
      <c r="B7" s="8" t="s">
        <v>4</v>
      </c>
      <c r="C7" s="17" t="s">
        <v>9</v>
      </c>
      <c r="D7" s="17"/>
      <c r="E7" s="17"/>
      <c r="F7" s="17"/>
      <c r="G7" s="17"/>
      <c r="H7" s="17"/>
      <c r="I7" s="17"/>
      <c r="K7" s="3"/>
      <c r="L7" s="9" t="s">
        <v>10</v>
      </c>
      <c r="M7" s="9"/>
      <c r="N7" s="83" t="s">
        <v>87</v>
      </c>
      <c r="O7" s="83"/>
      <c r="P7" s="83"/>
      <c r="Q7" s="83"/>
      <c r="R7" s="39"/>
    </row>
    <row r="8" spans="1:18" s="2" customFormat="1" ht="15" customHeight="1" x14ac:dyDescent="0.25">
      <c r="A8" s="17"/>
      <c r="B8" s="8" t="s">
        <v>4</v>
      </c>
      <c r="C8" s="17" t="s">
        <v>85</v>
      </c>
      <c r="D8" s="17"/>
      <c r="E8" s="17"/>
      <c r="F8" s="17"/>
      <c r="G8" s="17"/>
      <c r="H8" s="17"/>
      <c r="I8" s="17"/>
      <c r="K8" s="17"/>
      <c r="L8" s="9" t="s">
        <v>11</v>
      </c>
      <c r="M8" s="9"/>
      <c r="N8" s="83" t="s">
        <v>12</v>
      </c>
      <c r="O8" s="83"/>
      <c r="P8" s="83"/>
      <c r="Q8" s="83"/>
      <c r="R8" s="39"/>
    </row>
    <row r="9" spans="1:18" s="2" customFormat="1" ht="15" customHeight="1" x14ac:dyDescent="0.25">
      <c r="A9" s="40"/>
      <c r="B9" s="8" t="s">
        <v>4</v>
      </c>
      <c r="C9" s="17" t="s">
        <v>131</v>
      </c>
      <c r="D9" s="40"/>
      <c r="E9" s="40"/>
      <c r="F9" s="40"/>
      <c r="G9" s="40"/>
      <c r="H9" s="40"/>
      <c r="I9" s="40"/>
      <c r="K9" s="17"/>
      <c r="L9" s="9" t="s">
        <v>13</v>
      </c>
      <c r="M9" s="9"/>
      <c r="N9" s="83" t="s">
        <v>14</v>
      </c>
      <c r="O9" s="83"/>
      <c r="P9" s="83"/>
      <c r="Q9" s="83"/>
      <c r="R9" s="39"/>
    </row>
    <row r="10" spans="1:18" s="2" customFormat="1" ht="15" customHeight="1" x14ac:dyDescent="0.25">
      <c r="A10" s="38"/>
      <c r="B10" s="38"/>
      <c r="C10" s="38"/>
      <c r="D10" s="38"/>
      <c r="E10" s="38"/>
      <c r="F10" s="38"/>
      <c r="G10" s="38"/>
      <c r="H10" s="38"/>
      <c r="I10" s="38"/>
      <c r="K10" s="17"/>
      <c r="L10" s="9" t="s">
        <v>15</v>
      </c>
      <c r="M10" s="9"/>
      <c r="N10" s="85">
        <v>0</v>
      </c>
      <c r="O10" s="85"/>
      <c r="P10" s="85"/>
      <c r="Q10" s="85"/>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7" t="s">
        <v>16</v>
      </c>
      <c r="C13" s="87"/>
      <c r="D13" s="87"/>
      <c r="E13" s="87"/>
      <c r="F13" s="87"/>
      <c r="G13" s="87"/>
      <c r="H13" s="87"/>
      <c r="I13" s="87"/>
      <c r="J13" s="87"/>
      <c r="K13" s="87"/>
      <c r="L13" s="87"/>
      <c r="N13" s="1"/>
      <c r="O13" s="86" t="s">
        <v>17</v>
      </c>
      <c r="P13" s="86"/>
      <c r="Q13" s="86"/>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7:C17"/>
    <mergeCell ref="L4:P4"/>
    <mergeCell ref="B4:I4"/>
    <mergeCell ref="B13:L13"/>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51" activePane="bottomRight" state="frozen"/>
      <selection activeCell="C7" sqref="C7"/>
      <selection pane="topRight" activeCell="C7" sqref="C7"/>
      <selection pane="bottomLeft" activeCell="C7" sqref="C7"/>
      <selection pane="bottomRight" activeCell="E66" sqref="E66"/>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G34" t="str">
        <f ca="1">IF(ISBLANK(F34),"",_xlfn.FORMULATEXT(F34))</f>
        <v/>
      </c>
    </row>
    <row r="35" spans="1:10" ht="15" customHeight="1" x14ac:dyDescent="0.25">
      <c r="A35"/>
    </row>
    <row r="36" spans="1:10" ht="15" customHeight="1" x14ac:dyDescent="0.25">
      <c r="B36" t="s">
        <v>186</v>
      </c>
      <c r="C36" s="59">
        <v>536</v>
      </c>
      <c r="D36" s="59">
        <v>421</v>
      </c>
      <c r="E36" s="59">
        <v>848.5</v>
      </c>
    </row>
    <row r="37" spans="1:10" ht="15" customHeight="1" x14ac:dyDescent="0.25">
      <c r="B37" t="s">
        <v>187</v>
      </c>
      <c r="C37" s="60">
        <f>C36/C26</f>
        <v>8.2417159990774203E-2</v>
      </c>
      <c r="D37" s="60">
        <f>D36/D26</f>
        <v>5.7324146945889276E-2</v>
      </c>
      <c r="E37" s="60">
        <f>E36/E26</f>
        <v>0.10024574088513975</v>
      </c>
      <c r="F37" s="60"/>
      <c r="G37" s="60" t="str">
        <f ca="1">IF(ISBLANK(F37),"",_xlfn.FORMULATEXT(F37))</f>
        <v/>
      </c>
      <c r="H37" s="60"/>
      <c r="I37" s="60"/>
      <c r="J37" s="60"/>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5">F45</f>
        <v>2847.82</v>
      </c>
      <c r="H42">
        <f t="shared" si="15"/>
        <v>2741.6986000000011</v>
      </c>
      <c r="I42">
        <f t="shared" si="15"/>
        <v>2777.7354316000014</v>
      </c>
      <c r="J42">
        <f t="shared" si="15"/>
        <v>2998.0884722308028</v>
      </c>
    </row>
    <row r="43" spans="1:10" ht="15" customHeight="1" outlineLevel="1" x14ac:dyDescent="0.25">
      <c r="B43" t="s">
        <v>158</v>
      </c>
      <c r="C43" s="59">
        <v>4329</v>
      </c>
      <c r="D43" s="59">
        <v>3362</v>
      </c>
      <c r="E43" s="59">
        <v>3032</v>
      </c>
      <c r="F43">
        <f>(1+F41)*E43</f>
        <v>2546.88</v>
      </c>
      <c r="G43">
        <f t="shared" ref="G43:J43" si="16">(1+G41)*F43</f>
        <v>2801.5680000000002</v>
      </c>
      <c r="H43">
        <f t="shared" si="16"/>
        <v>3193.7875200000008</v>
      </c>
      <c r="I43">
        <f t="shared" si="16"/>
        <v>3577.0420224000013</v>
      </c>
      <c r="J43">
        <f t="shared" si="16"/>
        <v>3863.2053841920015</v>
      </c>
    </row>
    <row r="44" spans="1:10" ht="15" customHeight="1" outlineLevel="1" x14ac:dyDescent="0.25">
      <c r="B44" t="s">
        <v>118</v>
      </c>
      <c r="C44" s="59">
        <v>-3796</v>
      </c>
      <c r="D44" s="59">
        <v>-3807</v>
      </c>
      <c r="E44" s="59">
        <v>-2997</v>
      </c>
      <c r="F44">
        <f>F48*-1</f>
        <v>-2937.06</v>
      </c>
      <c r="G44">
        <f t="shared" ref="G44:J44" si="17">G48*-1</f>
        <v>-2907.6893999999998</v>
      </c>
      <c r="H44">
        <f t="shared" si="17"/>
        <v>-3157.7506883999999</v>
      </c>
      <c r="I44">
        <f t="shared" si="17"/>
        <v>-3356.6889817691999</v>
      </c>
      <c r="J44">
        <f t="shared" si="17"/>
        <v>-3658.7909901284283</v>
      </c>
    </row>
    <row r="45" spans="1:10" ht="15" customHeight="1" outlineLevel="1" x14ac:dyDescent="0.25">
      <c r="B45" t="s">
        <v>117</v>
      </c>
      <c r="C45" s="59">
        <v>3792</v>
      </c>
      <c r="D45" s="59">
        <v>3327</v>
      </c>
      <c r="E45" s="59">
        <v>3238</v>
      </c>
      <c r="F45">
        <f>SUM(F42:F44)</f>
        <v>2847.82</v>
      </c>
      <c r="G45">
        <f t="shared" ref="G45:J45" si="18">SUM(G42:G44)</f>
        <v>2741.6986000000011</v>
      </c>
      <c r="H45">
        <f t="shared" si="18"/>
        <v>2777.7354316000014</v>
      </c>
      <c r="I45">
        <f t="shared" si="18"/>
        <v>2998.0884722308028</v>
      </c>
      <c r="J45">
        <f t="shared" si="18"/>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19">(1+G47)*F48</f>
        <v>2907.6893999999998</v>
      </c>
      <c r="H48">
        <f t="shared" si="19"/>
        <v>3157.7506883999999</v>
      </c>
      <c r="I48">
        <f t="shared" si="19"/>
        <v>3356.6889817691999</v>
      </c>
      <c r="J48">
        <f t="shared" si="19"/>
        <v>3658.7909901284283</v>
      </c>
    </row>
    <row r="49" spans="1:10" ht="15" customHeight="1" x14ac:dyDescent="0.25">
      <c r="B49" t="s">
        <v>156</v>
      </c>
      <c r="C49" s="60">
        <f>C43/C44*-1</f>
        <v>1.1404109589041096</v>
      </c>
      <c r="D49" s="60">
        <f t="shared" ref="D49:F49" si="20">D43/D44*-1</f>
        <v>0.88311006041502493</v>
      </c>
      <c r="E49" s="60">
        <f t="shared" si="20"/>
        <v>1.0116783450116784</v>
      </c>
      <c r="F49" s="60">
        <f t="shared" si="20"/>
        <v>0.86715286715286721</v>
      </c>
      <c r="G49" s="60">
        <f t="shared" ref="G49:J49" si="21">G43/G44*-1</f>
        <v>0.96350318572540805</v>
      </c>
      <c r="H49" s="60">
        <f t="shared" si="21"/>
        <v>1.0114121839106496</v>
      </c>
      <c r="I49" s="60">
        <f t="shared" si="21"/>
        <v>1.065645951062961</v>
      </c>
      <c r="J49" s="60">
        <f t="shared" si="21"/>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2">G51*G48</f>
        <v>203.53825800000001</v>
      </c>
      <c r="H52">
        <f t="shared" si="22"/>
        <v>236.83130162999998</v>
      </c>
      <c r="I52">
        <f t="shared" si="22"/>
        <v>251.75167363268997</v>
      </c>
      <c r="J52">
        <f t="shared" si="22"/>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G55" t="str">
        <f ca="1">IF(ISBLANK(F55),"",_xlfn.FORMULATEXT(F55))</f>
        <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G57" t="str">
        <f t="shared" ref="G57:G58" ca="1" si="23">IF(ISBLANK(F57),"",_xlfn.FORMULATEXT(F57))</f>
        <v/>
      </c>
    </row>
    <row r="58" spans="1:10" ht="15" customHeight="1" x14ac:dyDescent="0.25">
      <c r="B58" t="s">
        <v>189</v>
      </c>
      <c r="C58" s="60">
        <f>C57/C44*-1</f>
        <v>0.10800842992623814</v>
      </c>
      <c r="D58" s="60">
        <f>D57/D44*-1</f>
        <v>-1.2083004990806409E-2</v>
      </c>
      <c r="E58" s="60">
        <f>E57/E44*-1</f>
        <v>1.4781448114781447E-2</v>
      </c>
      <c r="F58" s="60"/>
      <c r="G58" s="60" t="str">
        <f t="shared" ca="1" si="23"/>
        <v/>
      </c>
      <c r="H58" s="60"/>
      <c r="I58" s="60"/>
      <c r="J58" s="60"/>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4">G26+G48</f>
        <v>11160.36969</v>
      </c>
      <c r="H62">
        <f t="shared" si="24"/>
        <v>11656.099305</v>
      </c>
      <c r="I62">
        <f t="shared" si="24"/>
        <v>12108.843880333199</v>
      </c>
      <c r="J62">
        <f t="shared" si="24"/>
        <v>12673.181868680989</v>
      </c>
    </row>
    <row r="63" spans="1:10" ht="15" customHeight="1" x14ac:dyDescent="0.25">
      <c r="B63" t="s">
        <v>196</v>
      </c>
      <c r="C63" s="59">
        <f>C64-C62</f>
        <v>-5.2000000000007276</v>
      </c>
      <c r="D63" s="59">
        <f>D64-D62</f>
        <v>-15.600000000000364</v>
      </c>
      <c r="E63" s="59">
        <f>E64-E62</f>
        <v>-27.5</v>
      </c>
      <c r="F63">
        <f>F61*F62</f>
        <v>-11.5346256</v>
      </c>
      <c r="G63">
        <f t="shared" ref="G63:J63" si="25">G61*G62</f>
        <v>-11.16036969</v>
      </c>
      <c r="H63">
        <f t="shared" si="25"/>
        <v>-11.656099305</v>
      </c>
      <c r="I63">
        <f t="shared" si="25"/>
        <v>-12.108843880333199</v>
      </c>
      <c r="J63">
        <f t="shared" si="25"/>
        <v>-12.67318186868099</v>
      </c>
    </row>
    <row r="64" spans="1:10" ht="15" customHeight="1" x14ac:dyDescent="0.25">
      <c r="B64" t="s">
        <v>99</v>
      </c>
      <c r="C64" s="59">
        <v>10294.299999999999</v>
      </c>
      <c r="D64" s="59">
        <v>11135.6</v>
      </c>
      <c r="E64" s="59">
        <v>11433.7</v>
      </c>
      <c r="F64">
        <f>SUM(F62:F63)</f>
        <v>11523.0909744</v>
      </c>
      <c r="G64">
        <f t="shared" ref="G64:J64" si="26">SUM(G62:G63)</f>
        <v>11149.209320309999</v>
      </c>
      <c r="H64">
        <f t="shared" si="26"/>
        <v>11644.443205694999</v>
      </c>
      <c r="I64">
        <f t="shared" si="26"/>
        <v>12096.735036452867</v>
      </c>
      <c r="J64">
        <f t="shared" si="26"/>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G68" t="str">
        <f t="shared" ref="G68:G71" ca="1" si="27">IF(ISBLANK(F68),"",_xlfn.FORMULATEXT(F68))</f>
        <v/>
      </c>
    </row>
    <row r="69" spans="1:10" ht="15" customHeight="1" x14ac:dyDescent="0.25">
      <c r="B69" t="s">
        <v>197</v>
      </c>
      <c r="C69">
        <f>C70-C68</f>
        <v>-104.20000000000005</v>
      </c>
      <c r="D69">
        <f>D70-D68</f>
        <v>-82.600000000000023</v>
      </c>
      <c r="E69">
        <f>E70-E68</f>
        <v>-102.29999999999995</v>
      </c>
      <c r="G69" t="str">
        <f t="shared" ca="1" si="27"/>
        <v/>
      </c>
    </row>
    <row r="70" spans="1:10" ht="15" customHeight="1" x14ac:dyDescent="0.25">
      <c r="B70" t="s">
        <v>191</v>
      </c>
      <c r="C70" s="59">
        <v>841.8</v>
      </c>
      <c r="D70" s="59">
        <v>292.39999999999998</v>
      </c>
      <c r="E70" s="59">
        <v>790.5</v>
      </c>
      <c r="G70" t="str">
        <f t="shared" ca="1" si="27"/>
        <v/>
      </c>
    </row>
    <row r="71" spans="1:10" ht="15" customHeight="1" x14ac:dyDescent="0.25">
      <c r="B71" t="s">
        <v>194</v>
      </c>
      <c r="C71" s="60">
        <f>C70/C64</f>
        <v>8.1773408585333635E-2</v>
      </c>
      <c r="D71" s="60">
        <f>D70/D64</f>
        <v>2.6258127087898268E-2</v>
      </c>
      <c r="E71" s="60">
        <f>E70/E64</f>
        <v>6.9137724446154777E-2</v>
      </c>
      <c r="F71" s="60"/>
      <c r="G71" s="60" t="str">
        <f t="shared" ca="1" si="27"/>
        <v/>
      </c>
      <c r="H71" s="60"/>
      <c r="I71" s="60"/>
      <c r="J71" s="60"/>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G76" t="str">
        <f ca="1">IF(ISBLANK(F76),"",_xlfn.FORMULATEXT(F76))</f>
        <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33" activePane="bottomRight" state="frozen"/>
      <selection activeCell="C5" sqref="C5:E5"/>
      <selection pane="topRight" activeCell="C5" sqref="C5:E5"/>
      <selection pane="bottomLeft" activeCell="C5" sqref="C5:E5"/>
      <selection pane="bottomRight" activeCell="F47" sqref="F47"/>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t="e">
        <f>D57/C58</f>
        <v>#DIV/0!</v>
      </c>
      <c r="E15" s="60" t="e">
        <f>E57/D58</f>
        <v>#DIV/0!</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t="e">
        <f>D67/C68</f>
        <v>#DIV/0!</v>
      </c>
      <c r="E17" s="60" t="e">
        <f>E67/D68</f>
        <v>#DIV/0!</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t="str">
        <f t="shared" ref="G31:G62" ca="1" si="10">IF(ISBLANK(F31),"",_xlfn.FORMULATEXT(F31))</f>
        <v>=Segment!F64</v>
      </c>
    </row>
    <row r="32" spans="1:11" ht="15" customHeight="1" x14ac:dyDescent="0.25">
      <c r="B32" t="s">
        <v>211</v>
      </c>
      <c r="C32">
        <f>C33-C31</f>
        <v>-9452.5</v>
      </c>
      <c r="D32">
        <f t="shared" ref="D32:F32" si="11">D33-D31</f>
        <v>-10843.2</v>
      </c>
      <c r="E32">
        <f t="shared" si="11"/>
        <v>-10643.2</v>
      </c>
      <c r="F32">
        <f t="shared" si="11"/>
        <v>-11523.0909744</v>
      </c>
      <c r="G32" t="str">
        <f t="shared" ca="1" si="10"/>
        <v>=F33-F31</v>
      </c>
      <c r="K32" s="71"/>
    </row>
    <row r="33" spans="2:13" ht="15" customHeight="1" x14ac:dyDescent="0.25">
      <c r="B33" t="s">
        <v>210</v>
      </c>
      <c r="C33">
        <f>Segment!C70</f>
        <v>841.8</v>
      </c>
      <c r="D33">
        <f>Segment!D70</f>
        <v>292.39999999999998</v>
      </c>
      <c r="E33">
        <f>Segment!E70</f>
        <v>790.5</v>
      </c>
      <c r="G33" t="str">
        <f t="shared" ca="1" si="10"/>
        <v/>
      </c>
      <c r="K33" s="71"/>
    </row>
    <row r="34" spans="2:13" ht="15" customHeight="1" x14ac:dyDescent="0.25">
      <c r="B34" t="s">
        <v>190</v>
      </c>
      <c r="C34">
        <f>Segment!C74*-1</f>
        <v>37.799999999999997</v>
      </c>
      <c r="D34">
        <f>Segment!D74*-1</f>
        <v>-31.5</v>
      </c>
      <c r="E34">
        <f>Segment!E74*-1</f>
        <v>-37.200000000000003</v>
      </c>
      <c r="G34" t="str">
        <f t="shared" ca="1" si="10"/>
        <v/>
      </c>
      <c r="K34" s="71"/>
    </row>
    <row r="35" spans="2:13" ht="15" customHeight="1" x14ac:dyDescent="0.25">
      <c r="B35" t="s">
        <v>193</v>
      </c>
      <c r="C35">
        <f>Segment!C75*-1</f>
        <v>-84.8</v>
      </c>
      <c r="D35">
        <f>Segment!D75*-1</f>
        <v>-92.7</v>
      </c>
      <c r="E35">
        <f>Segment!E75*-1</f>
        <v>-92.7</v>
      </c>
      <c r="G35" t="str">
        <f t="shared" ca="1" si="10"/>
        <v/>
      </c>
      <c r="K35" s="71"/>
    </row>
    <row r="36" spans="2:13" ht="15" customHeight="1" x14ac:dyDescent="0.25">
      <c r="B36" t="s">
        <v>212</v>
      </c>
      <c r="C36">
        <f>C33+C34+C35</f>
        <v>794.8</v>
      </c>
      <c r="D36">
        <f t="shared" ref="D36:E36" si="12">D33+D34+D35</f>
        <v>168.2</v>
      </c>
      <c r="E36">
        <f t="shared" si="12"/>
        <v>660.59999999999991</v>
      </c>
      <c r="F36">
        <f>SUM(F31:F35)</f>
        <v>0</v>
      </c>
      <c r="G36" t="str">
        <f t="shared" ca="1" si="10"/>
        <v>=SUM(F31:F35)</v>
      </c>
      <c r="K36" s="71"/>
      <c r="M36" s="65"/>
    </row>
    <row r="37" spans="2:13" ht="15" customHeight="1" x14ac:dyDescent="0.25">
      <c r="B37" t="s">
        <v>127</v>
      </c>
      <c r="C37" s="59">
        <v>-35.1</v>
      </c>
      <c r="D37" s="59">
        <v>-30.2</v>
      </c>
      <c r="E37" s="59">
        <v>-200.8</v>
      </c>
      <c r="G37" t="str">
        <f t="shared" ca="1" si="10"/>
        <v/>
      </c>
    </row>
    <row r="38" spans="2:13" ht="15" customHeight="1" x14ac:dyDescent="0.25">
      <c r="B38" t="s">
        <v>30</v>
      </c>
      <c r="C38">
        <f>SUM(C36:C37)</f>
        <v>759.69999999999993</v>
      </c>
      <c r="D38">
        <f>SUM(D36:D37)</f>
        <v>138</v>
      </c>
      <c r="E38">
        <f>SUM(E36:E37)</f>
        <v>459.7999999999999</v>
      </c>
      <c r="F38">
        <f>SUM(F36:F37)</f>
        <v>0</v>
      </c>
      <c r="G38" t="str">
        <f t="shared" ca="1" si="10"/>
        <v>=SUM(F36:F37)</v>
      </c>
      <c r="M38" s="65"/>
    </row>
    <row r="39" spans="2:13" ht="15" customHeight="1" x14ac:dyDescent="0.25">
      <c r="B39" t="s">
        <v>31</v>
      </c>
      <c r="C39" s="59">
        <v>-191.7</v>
      </c>
      <c r="D39" s="66">
        <v>-32.200000000000003</v>
      </c>
      <c r="E39" s="66">
        <v>-145.4</v>
      </c>
      <c r="F39">
        <f>F7*F38</f>
        <v>0</v>
      </c>
      <c r="G39" t="str">
        <f t="shared" ca="1" si="10"/>
        <v>=F7*F38</v>
      </c>
    </row>
    <row r="40" spans="2:13" ht="15" customHeight="1" x14ac:dyDescent="0.25">
      <c r="B40" t="s">
        <v>32</v>
      </c>
      <c r="C40">
        <f t="shared" ref="C40:E40" si="13">SUM(C38:C39)</f>
        <v>568</v>
      </c>
      <c r="D40">
        <f t="shared" si="13"/>
        <v>105.8</v>
      </c>
      <c r="E40">
        <f t="shared" si="13"/>
        <v>314.39999999999986</v>
      </c>
      <c r="F40">
        <f>SUM(F38:F39)</f>
        <v>0</v>
      </c>
      <c r="G40" t="str">
        <f t="shared" ca="1" si="10"/>
        <v>=SUM(F38:F39)</v>
      </c>
      <c r="M40" s="65"/>
    </row>
    <row r="41" spans="2:13" ht="15" customHeight="1" x14ac:dyDescent="0.25">
      <c r="G41" t="str">
        <f t="shared" ca="1" si="10"/>
        <v/>
      </c>
    </row>
    <row r="42" spans="2:13" ht="15" customHeight="1" x14ac:dyDescent="0.25">
      <c r="B42" t="s">
        <v>153</v>
      </c>
      <c r="C42">
        <f>C40+(Segment!C74+Segment!C75)*(1+C8)</f>
        <v>600.9</v>
      </c>
      <c r="D42">
        <f>D40+(Segment!D74+Segment!D75)*(1+D8)</f>
        <v>192.74</v>
      </c>
      <c r="E42">
        <f>E40+(Segment!E74+Segment!E75)*(1+E8)</f>
        <v>405.32999999999987</v>
      </c>
      <c r="F42">
        <f>F40+(Segment!F74+Segment!F75)*(1+F8)</f>
        <v>64.89</v>
      </c>
      <c r="G42" t="str">
        <f t="shared" ca="1" si="10"/>
        <v>=F40+(Segment!F74+Segment!F75)*(1+F8)</v>
      </c>
    </row>
    <row r="43" spans="2:13" ht="15" customHeight="1" x14ac:dyDescent="0.25">
      <c r="D43" s="64"/>
      <c r="E43" s="64"/>
      <c r="G43" t="str">
        <f t="shared" ca="1" si="10"/>
        <v/>
      </c>
    </row>
    <row r="44" spans="2:13" ht="15" customHeight="1" x14ac:dyDescent="0.25">
      <c r="B44" t="s">
        <v>34</v>
      </c>
      <c r="C44" s="67">
        <f>C72/C45*-1</f>
        <v>0.40961098398169338</v>
      </c>
      <c r="D44" s="67">
        <f>D72/D45*-1</f>
        <v>1.5003813882532417</v>
      </c>
      <c r="E44" s="67">
        <f>E72/E45*-1</f>
        <v>0.18993135011441648</v>
      </c>
      <c r="F44" s="67">
        <f>(1+F9)*E44</f>
        <v>0.24235240274599543</v>
      </c>
      <c r="G44" s="67" t="str">
        <f t="shared" ca="1" si="10"/>
        <v>=(1+F9)*E44</v>
      </c>
      <c r="H44" s="67"/>
      <c r="I44" s="67"/>
      <c r="J44" s="67"/>
      <c r="M44" s="67"/>
    </row>
    <row r="45" spans="2:13" ht="15" customHeight="1" x14ac:dyDescent="0.25">
      <c r="B45" t="s">
        <v>27</v>
      </c>
      <c r="C45" s="59">
        <v>131.1</v>
      </c>
      <c r="D45" s="66">
        <v>131.1</v>
      </c>
      <c r="E45" s="66">
        <v>131.1</v>
      </c>
      <c r="F45">
        <f>F10</f>
        <v>131.1</v>
      </c>
      <c r="G45" t="str">
        <f t="shared" ca="1" si="10"/>
        <v>=F10</v>
      </c>
    </row>
    <row r="46" spans="2:13" ht="15" customHeight="1" x14ac:dyDescent="0.25">
      <c r="B46" t="s">
        <v>28</v>
      </c>
      <c r="C46" s="59">
        <v>131.1</v>
      </c>
      <c r="D46" s="66">
        <v>131.1</v>
      </c>
      <c r="E46" s="66">
        <v>131.1</v>
      </c>
      <c r="F46">
        <f>F11</f>
        <v>131.1</v>
      </c>
      <c r="G46" t="str">
        <f t="shared" ca="1" si="10"/>
        <v>=F11</v>
      </c>
    </row>
    <row r="47" spans="2:13" ht="15" customHeight="1" x14ac:dyDescent="0.25">
      <c r="B47" t="s">
        <v>33</v>
      </c>
      <c r="C47">
        <f t="shared" ref="C47:E47" si="14">C42/C46</f>
        <v>4.583524027459954</v>
      </c>
      <c r="D47" s="64">
        <f t="shared" si="14"/>
        <v>1.4701754385964914</v>
      </c>
      <c r="E47" s="64">
        <f t="shared" si="14"/>
        <v>3.0917620137299764</v>
      </c>
      <c r="F47" s="67">
        <f>F42/F46</f>
        <v>0.49496567505720829</v>
      </c>
      <c r="G47" s="67" t="str">
        <f t="shared" ca="1" si="10"/>
        <v>=F42/F46</v>
      </c>
      <c r="H47" s="67"/>
      <c r="I47" s="67"/>
      <c r="J47" s="67"/>
      <c r="M47" s="67"/>
    </row>
    <row r="48" spans="2:13" ht="15" customHeight="1" x14ac:dyDescent="0.25">
      <c r="G48" t="str">
        <f t="shared" ca="1" si="10"/>
        <v/>
      </c>
    </row>
    <row r="49" spans="1:10" ht="15" customHeight="1" x14ac:dyDescent="0.25">
      <c r="B49" t="s">
        <v>215</v>
      </c>
      <c r="C49">
        <f>(C57+C67)*-1</f>
        <v>938.9</v>
      </c>
      <c r="D49">
        <f>(D57+D67)*-1</f>
        <v>1013.4</v>
      </c>
      <c r="E49">
        <f>(E57+E67)*-1</f>
        <v>1046.5</v>
      </c>
      <c r="G49" t="str">
        <f t="shared" ca="1" si="10"/>
        <v/>
      </c>
    </row>
    <row r="50" spans="1:10" ht="15" customHeight="1" x14ac:dyDescent="0.25">
      <c r="B50" t="s">
        <v>214</v>
      </c>
      <c r="C50">
        <f t="shared" ref="C50:E50" si="15">C49+C35</f>
        <v>854.1</v>
      </c>
      <c r="D50">
        <f t="shared" si="15"/>
        <v>920.69999999999993</v>
      </c>
      <c r="E50">
        <f t="shared" si="15"/>
        <v>953.8</v>
      </c>
      <c r="G50" t="str">
        <f t="shared" ca="1" si="10"/>
        <v/>
      </c>
    </row>
    <row r="51" spans="1:10" ht="15" customHeight="1" x14ac:dyDescent="0.25">
      <c r="B51" t="s">
        <v>213</v>
      </c>
      <c r="D51" s="60">
        <f>D50/C50-1</f>
        <v>7.7976817702845036E-2</v>
      </c>
      <c r="E51" s="60">
        <f t="shared" ref="E51" si="16">E50/D50-1</f>
        <v>3.5950906918648773E-2</v>
      </c>
      <c r="F51" s="60"/>
      <c r="G51" s="60" t="str">
        <f t="shared" ca="1" si="10"/>
        <v/>
      </c>
      <c r="H51" s="60"/>
      <c r="I51" s="60"/>
      <c r="J51" s="60"/>
    </row>
    <row r="52" spans="1:10" ht="15" customHeight="1" x14ac:dyDescent="0.25">
      <c r="B52" t="s">
        <v>219</v>
      </c>
      <c r="C52">
        <f t="shared" ref="C52:E52" si="17">C33+C50</f>
        <v>1695.9</v>
      </c>
      <c r="D52">
        <f t="shared" si="17"/>
        <v>1213.0999999999999</v>
      </c>
      <c r="E52">
        <f t="shared" si="17"/>
        <v>1744.3</v>
      </c>
      <c r="G52" t="str">
        <f t="shared" ca="1" si="10"/>
        <v/>
      </c>
    </row>
    <row r="53" spans="1:10" ht="15" customHeight="1" x14ac:dyDescent="0.25">
      <c r="G53" t="str">
        <f t="shared" ca="1" si="10"/>
        <v/>
      </c>
    </row>
    <row r="54" spans="1:10" ht="15" customHeight="1" x14ac:dyDescent="0.25">
      <c r="A54" s="15" t="s">
        <v>38</v>
      </c>
      <c r="G54" t="str">
        <f t="shared" ca="1" si="10"/>
        <v/>
      </c>
    </row>
    <row r="55" spans="1:10" ht="15" customHeight="1" x14ac:dyDescent="0.25">
      <c r="B55" t="s">
        <v>121</v>
      </c>
      <c r="D55" s="59"/>
      <c r="E55" s="59"/>
      <c r="G55" t="str">
        <f t="shared" ca="1" si="10"/>
        <v/>
      </c>
    </row>
    <row r="56" spans="1:10" ht="15" customHeight="1" x14ac:dyDescent="0.25">
      <c r="B56" t="s">
        <v>200</v>
      </c>
      <c r="C56" s="59">
        <f>333.8+529.1</f>
        <v>862.90000000000009</v>
      </c>
      <c r="D56" s="59">
        <f>382.7+514.7</f>
        <v>897.40000000000009</v>
      </c>
      <c r="E56" s="59">
        <f>442.8+608.9</f>
        <v>1051.7</v>
      </c>
      <c r="G56" t="str">
        <f t="shared" ca="1" si="10"/>
        <v/>
      </c>
    </row>
    <row r="57" spans="1:10" ht="15" customHeight="1" x14ac:dyDescent="0.25">
      <c r="B57" t="s">
        <v>124</v>
      </c>
      <c r="C57" s="66">
        <v>-768.4</v>
      </c>
      <c r="D57" s="66">
        <v>-824.4</v>
      </c>
      <c r="E57" s="66">
        <v>-854.3</v>
      </c>
      <c r="G57" t="str">
        <f t="shared" ca="1" si="10"/>
        <v/>
      </c>
    </row>
    <row r="58" spans="1:10" ht="15" customHeight="1" x14ac:dyDescent="0.25">
      <c r="B58" t="s">
        <v>122</v>
      </c>
      <c r="G58" t="str">
        <f t="shared" ca="1" si="10"/>
        <v/>
      </c>
    </row>
    <row r="59" spans="1:10" ht="15" customHeight="1" x14ac:dyDescent="0.25">
      <c r="G59" t="str">
        <f t="shared" ca="1" si="10"/>
        <v/>
      </c>
    </row>
    <row r="60" spans="1:10" ht="15" customHeight="1" x14ac:dyDescent="0.25">
      <c r="B60" t="s">
        <v>203</v>
      </c>
      <c r="D60" s="59">
        <v>203.3</v>
      </c>
      <c r="E60" s="59">
        <v>235.1</v>
      </c>
      <c r="G60" t="str">
        <f t="shared" ca="1" si="10"/>
        <v/>
      </c>
    </row>
    <row r="61" spans="1:10" ht="15.75" customHeight="1" x14ac:dyDescent="0.25">
      <c r="B61" t="s">
        <v>202</v>
      </c>
      <c r="D61" s="59">
        <v>118</v>
      </c>
      <c r="E61" s="59">
        <v>116</v>
      </c>
      <c r="G61" t="str">
        <f t="shared" ca="1" si="10"/>
        <v/>
      </c>
    </row>
    <row r="62" spans="1:10" ht="15.75" customHeight="1" x14ac:dyDescent="0.25">
      <c r="B62" t="s">
        <v>204</v>
      </c>
      <c r="D62">
        <f>SUM(D60:D61)</f>
        <v>321.3</v>
      </c>
      <c r="E62">
        <f>SUM(E60:E61)</f>
        <v>351.1</v>
      </c>
      <c r="G62" t="str">
        <f t="shared" ca="1" si="10"/>
        <v/>
      </c>
    </row>
    <row r="63" spans="1:10" ht="15" customHeight="1" x14ac:dyDescent="0.25">
      <c r="G63" t="str">
        <f t="shared" ref="G63:G94" ca="1" si="18">IF(ISBLANK(F63),"",_xlfn.FORMULATEXT(F63))</f>
        <v/>
      </c>
    </row>
    <row r="64" spans="1:10" ht="15" customHeight="1" x14ac:dyDescent="0.25">
      <c r="B64" t="s">
        <v>123</v>
      </c>
      <c r="D64" s="59"/>
      <c r="E64" s="59"/>
      <c r="G64" t="str">
        <f t="shared" ca="1" si="18"/>
        <v/>
      </c>
    </row>
    <row r="65" spans="1:7" ht="15" customHeight="1" x14ac:dyDescent="0.25">
      <c r="B65" t="s">
        <v>202</v>
      </c>
      <c r="C65" s="59">
        <v>100</v>
      </c>
      <c r="D65">
        <f>Model!D61</f>
        <v>118</v>
      </c>
      <c r="E65">
        <f>Model!E61</f>
        <v>116</v>
      </c>
      <c r="G65" t="str">
        <f t="shared" ca="1" si="18"/>
        <v/>
      </c>
    </row>
    <row r="66" spans="1:7" ht="15" customHeight="1" x14ac:dyDescent="0.25">
      <c r="B66" t="s">
        <v>207</v>
      </c>
      <c r="C66" s="59">
        <f>118-C65</f>
        <v>18</v>
      </c>
      <c r="D66" s="59">
        <f>144.7-D65</f>
        <v>26.699999999999989</v>
      </c>
      <c r="E66" s="59">
        <f>159.8-E65</f>
        <v>43.800000000000011</v>
      </c>
      <c r="G66" t="str">
        <f t="shared" ca="1" si="18"/>
        <v/>
      </c>
    </row>
    <row r="67" spans="1:7" ht="15" customHeight="1" x14ac:dyDescent="0.25">
      <c r="B67" t="s">
        <v>209</v>
      </c>
      <c r="C67" s="66">
        <v>-170.5</v>
      </c>
      <c r="D67" s="66">
        <v>-189</v>
      </c>
      <c r="E67" s="66">
        <v>-192.2</v>
      </c>
      <c r="G67" t="str">
        <f t="shared" ca="1" si="18"/>
        <v/>
      </c>
    </row>
    <row r="68" spans="1:7" ht="15" customHeight="1" x14ac:dyDescent="0.25">
      <c r="B68" t="s">
        <v>130</v>
      </c>
      <c r="G68" t="str">
        <f t="shared" ca="1" si="18"/>
        <v/>
      </c>
    </row>
    <row r="69" spans="1:7" ht="15" customHeight="1" x14ac:dyDescent="0.25">
      <c r="G69" t="str">
        <f t="shared" ca="1" si="18"/>
        <v/>
      </c>
    </row>
    <row r="70" spans="1:7" ht="15" customHeight="1" x14ac:dyDescent="0.25">
      <c r="B70" t="s">
        <v>39</v>
      </c>
      <c r="G70" t="str">
        <f t="shared" ca="1" si="18"/>
        <v/>
      </c>
    </row>
    <row r="71" spans="1:7" ht="15" customHeight="1" x14ac:dyDescent="0.25">
      <c r="B71" t="s">
        <v>32</v>
      </c>
      <c r="G71" t="str">
        <f t="shared" ca="1" si="18"/>
        <v/>
      </c>
    </row>
    <row r="72" spans="1:7" ht="15" customHeight="1" x14ac:dyDescent="0.25">
      <c r="B72" t="s">
        <v>40</v>
      </c>
      <c r="C72" s="59">
        <v>-53.7</v>
      </c>
      <c r="D72" s="59">
        <v>-196.7</v>
      </c>
      <c r="E72" s="59">
        <v>-24.9</v>
      </c>
      <c r="G72" t="str">
        <f t="shared" ca="1" si="18"/>
        <v/>
      </c>
    </row>
    <row r="73" spans="1:7" ht="15" customHeight="1" x14ac:dyDescent="0.25">
      <c r="B73" t="s">
        <v>41</v>
      </c>
      <c r="G73" t="str">
        <f t="shared" ca="1" si="18"/>
        <v/>
      </c>
    </row>
    <row r="74" spans="1:7" ht="15" customHeight="1" x14ac:dyDescent="0.25">
      <c r="G74" t="str">
        <f t="shared" ca="1" si="18"/>
        <v/>
      </c>
    </row>
    <row r="75" spans="1:7" ht="15" customHeight="1" x14ac:dyDescent="0.25">
      <c r="B75" t="s">
        <v>42</v>
      </c>
      <c r="C75">
        <f>SUM(C81:C83)</f>
        <v>4214.8999999999996</v>
      </c>
      <c r="D75">
        <f t="shared" ref="D75:E75" si="19">SUM(D81:D83)</f>
        <v>4797.7</v>
      </c>
      <c r="E75">
        <f t="shared" si="19"/>
        <v>4911.5</v>
      </c>
      <c r="G75" t="str">
        <f t="shared" ca="1" si="18"/>
        <v/>
      </c>
    </row>
    <row r="76" spans="1:7" ht="15" customHeight="1" x14ac:dyDescent="0.25">
      <c r="B76" t="s">
        <v>43</v>
      </c>
      <c r="C76">
        <f>C94</f>
        <v>3392.4</v>
      </c>
      <c r="D76">
        <f>D94</f>
        <v>3044.8</v>
      </c>
      <c r="E76">
        <f>E94</f>
        <v>3365.3999999999996</v>
      </c>
      <c r="G76" t="str">
        <f t="shared" ca="1" si="18"/>
        <v/>
      </c>
    </row>
    <row r="77" spans="1:7" ht="15" customHeight="1" x14ac:dyDescent="0.25">
      <c r="B77" t="s">
        <v>44</v>
      </c>
      <c r="C77">
        <f>C75-C76</f>
        <v>822.49999999999955</v>
      </c>
      <c r="D77">
        <f t="shared" ref="D77:E77" si="20">D75-D76</f>
        <v>1752.8999999999996</v>
      </c>
      <c r="E77">
        <f t="shared" si="20"/>
        <v>1546.1000000000004</v>
      </c>
      <c r="G77" t="str">
        <f t="shared" ca="1" si="18"/>
        <v/>
      </c>
    </row>
    <row r="78" spans="1:7" ht="15" customHeight="1" x14ac:dyDescent="0.25">
      <c r="G78" t="str">
        <f t="shared" ca="1" si="18"/>
        <v/>
      </c>
    </row>
    <row r="79" spans="1:7" ht="15" customHeight="1" x14ac:dyDescent="0.25">
      <c r="A79" s="15" t="s">
        <v>45</v>
      </c>
      <c r="G79" t="str">
        <f t="shared" ca="1" si="18"/>
        <v/>
      </c>
    </row>
    <row r="80" spans="1:7" ht="15" customHeight="1" x14ac:dyDescent="0.25">
      <c r="B80" t="s">
        <v>91</v>
      </c>
      <c r="C80" s="59">
        <v>483</v>
      </c>
      <c r="D80" s="59">
        <v>318.10000000000002</v>
      </c>
      <c r="E80" s="59">
        <v>311.8</v>
      </c>
      <c r="G80" t="str">
        <f t="shared" ca="1" si="18"/>
        <v/>
      </c>
    </row>
    <row r="81" spans="2:10" ht="15" customHeight="1" x14ac:dyDescent="0.25">
      <c r="B81" t="s">
        <v>92</v>
      </c>
      <c r="C81" s="59">
        <v>2481.6</v>
      </c>
      <c r="D81" s="59">
        <v>2846.3</v>
      </c>
      <c r="E81" s="59">
        <v>2923.8</v>
      </c>
      <c r="G81" t="str">
        <f t="shared" ca="1" si="18"/>
        <v/>
      </c>
    </row>
    <row r="82" spans="2:10" ht="15" customHeight="1" x14ac:dyDescent="0.25">
      <c r="B82" t="s">
        <v>93</v>
      </c>
      <c r="C82" s="59">
        <v>1632.1</v>
      </c>
      <c r="D82" s="59">
        <v>1804.6</v>
      </c>
      <c r="E82" s="59">
        <v>1817.1</v>
      </c>
      <c r="G82" t="str">
        <f t="shared" ca="1" si="18"/>
        <v/>
      </c>
    </row>
    <row r="83" spans="2:10" ht="15" customHeight="1" x14ac:dyDescent="0.25">
      <c r="B83" t="s">
        <v>94</v>
      </c>
      <c r="C83" s="59">
        <v>101.2</v>
      </c>
      <c r="D83" s="59">
        <v>146.80000000000001</v>
      </c>
      <c r="E83" s="59">
        <v>170.6</v>
      </c>
      <c r="G83" t="str">
        <f t="shared" ca="1" si="18"/>
        <v/>
      </c>
    </row>
    <row r="84" spans="2:10" ht="15" customHeight="1" x14ac:dyDescent="0.25">
      <c r="B84" t="s">
        <v>46</v>
      </c>
      <c r="C84">
        <f t="shared" ref="C84:E84" si="21">SUM(C80:C83)</f>
        <v>4697.8999999999996</v>
      </c>
      <c r="D84" s="65">
        <f t="shared" si="21"/>
        <v>5115.8</v>
      </c>
      <c r="E84" s="65">
        <f t="shared" si="21"/>
        <v>5223.3000000000011</v>
      </c>
      <c r="F84" s="65"/>
      <c r="G84" s="65" t="str">
        <f t="shared" ca="1" si="18"/>
        <v/>
      </c>
      <c r="H84" s="65"/>
      <c r="I84" s="65"/>
      <c r="J84" s="65"/>
    </row>
    <row r="85" spans="2:10" ht="15" customHeight="1" x14ac:dyDescent="0.25">
      <c r="G85" t="str">
        <f t="shared" ca="1" si="18"/>
        <v/>
      </c>
    </row>
    <row r="86" spans="2:10" ht="15" customHeight="1" x14ac:dyDescent="0.25">
      <c r="B86" t="s">
        <v>120</v>
      </c>
      <c r="C86" s="59">
        <v>3381.9</v>
      </c>
      <c r="D86" s="59">
        <v>3555</v>
      </c>
      <c r="E86" s="59">
        <v>3942.6</v>
      </c>
      <c r="G86" t="str">
        <f t="shared" ca="1" si="18"/>
        <v/>
      </c>
    </row>
    <row r="87" spans="2:10" ht="15" customHeight="1" x14ac:dyDescent="0.25">
      <c r="B87" t="s">
        <v>88</v>
      </c>
      <c r="C87" s="59">
        <v>1523.4</v>
      </c>
      <c r="D87" s="59">
        <v>1667.9</v>
      </c>
      <c r="E87" s="59">
        <v>2009.9</v>
      </c>
      <c r="G87" t="str">
        <f t="shared" ca="1" si="18"/>
        <v/>
      </c>
    </row>
    <row r="88" spans="2:10" ht="15" customHeight="1" x14ac:dyDescent="0.25">
      <c r="B88" t="s">
        <v>47</v>
      </c>
      <c r="C88" s="59">
        <v>3544.8</v>
      </c>
      <c r="D88" s="59">
        <v>3619.4</v>
      </c>
      <c r="E88" s="59">
        <v>3558</v>
      </c>
      <c r="G88" t="str">
        <f t="shared" ca="1" si="18"/>
        <v/>
      </c>
    </row>
    <row r="89" spans="2:10" ht="15" customHeight="1" x14ac:dyDescent="0.25">
      <c r="B89" t="s">
        <v>125</v>
      </c>
      <c r="C89" s="59">
        <v>2165.9</v>
      </c>
      <c r="D89" s="59">
        <v>2162.1</v>
      </c>
      <c r="E89" s="59">
        <v>2106.9</v>
      </c>
      <c r="G89" t="str">
        <f t="shared" ca="1" si="18"/>
        <v/>
      </c>
    </row>
    <row r="90" spans="2:10" ht="15" customHeight="1" x14ac:dyDescent="0.25">
      <c r="B90" t="s">
        <v>48</v>
      </c>
      <c r="C90" s="59">
        <v>1539.4</v>
      </c>
      <c r="D90" s="66">
        <v>1531.5</v>
      </c>
      <c r="E90" s="66">
        <v>1789.1</v>
      </c>
      <c r="G90" t="str">
        <f t="shared" ca="1" si="18"/>
        <v/>
      </c>
    </row>
    <row r="91" spans="2:10" ht="15" customHeight="1" x14ac:dyDescent="0.25">
      <c r="B91" t="s">
        <v>49</v>
      </c>
      <c r="C91">
        <f t="shared" ref="C91:E91" si="22">SUM(C84,C86:C90)</f>
        <v>16853.3</v>
      </c>
      <c r="D91" s="65">
        <f t="shared" si="22"/>
        <v>17651.699999999997</v>
      </c>
      <c r="E91" s="65">
        <f t="shared" si="22"/>
        <v>18629.8</v>
      </c>
      <c r="F91" s="65"/>
      <c r="G91" s="65" t="str">
        <f t="shared" ca="1" si="18"/>
        <v/>
      </c>
      <c r="H91" s="65"/>
      <c r="I91" s="65"/>
      <c r="J91" s="65"/>
    </row>
    <row r="92" spans="2:10" ht="15" customHeight="1" x14ac:dyDescent="0.25">
      <c r="G92" t="str">
        <f t="shared" ca="1" si="18"/>
        <v/>
      </c>
    </row>
    <row r="93" spans="2:10" ht="15" customHeight="1" x14ac:dyDescent="0.25">
      <c r="B93" t="s">
        <v>89</v>
      </c>
      <c r="C93" s="59">
        <v>1712.9</v>
      </c>
      <c r="D93" s="59">
        <v>1835.1</v>
      </c>
      <c r="E93" s="59">
        <v>1607.4</v>
      </c>
      <c r="G93" t="str">
        <f t="shared" ca="1" si="18"/>
        <v/>
      </c>
    </row>
    <row r="94" spans="2:10" ht="15" customHeight="1" x14ac:dyDescent="0.25">
      <c r="B94" t="s">
        <v>43</v>
      </c>
      <c r="C94" s="59">
        <v>3392.4</v>
      </c>
      <c r="D94" s="66">
        <v>3044.8</v>
      </c>
      <c r="E94" s="66">
        <v>3365.3999999999996</v>
      </c>
      <c r="G94" t="str">
        <f t="shared" ca="1" si="18"/>
        <v/>
      </c>
    </row>
    <row r="95" spans="2:10" ht="15" customHeight="1" x14ac:dyDescent="0.25">
      <c r="B95" t="s">
        <v>51</v>
      </c>
      <c r="C95">
        <f>SUM(C93:C94)</f>
        <v>5105.3</v>
      </c>
      <c r="D95" s="65">
        <f>SUM(D93:D94)</f>
        <v>4879.8999999999996</v>
      </c>
      <c r="E95" s="65">
        <f>SUM(E93:E94)</f>
        <v>4972.7999999999993</v>
      </c>
      <c r="F95" s="65"/>
      <c r="G95" s="65" t="str">
        <f t="shared" ref="G95:G126" ca="1" si="23">IF(ISBLANK(F95),"",_xlfn.FORMULATEXT(F95))</f>
        <v/>
      </c>
      <c r="H95" s="65"/>
      <c r="I95" s="65"/>
      <c r="J95" s="65"/>
    </row>
    <row r="96" spans="2:10" ht="15" customHeight="1" x14ac:dyDescent="0.25">
      <c r="G96" t="str">
        <f t="shared" ca="1" si="23"/>
        <v/>
      </c>
    </row>
    <row r="97" spans="1:10" ht="15" customHeight="1" x14ac:dyDescent="0.25">
      <c r="B97" t="s">
        <v>90</v>
      </c>
      <c r="C97" s="59">
        <v>3441.1</v>
      </c>
      <c r="D97" s="59">
        <v>4497.1000000000004</v>
      </c>
      <c r="E97" s="59">
        <v>5026.8999999999996</v>
      </c>
      <c r="G97" t="str">
        <f t="shared" ca="1" si="23"/>
        <v/>
      </c>
    </row>
    <row r="98" spans="1:10" ht="15" customHeight="1" x14ac:dyDescent="0.25">
      <c r="B98" t="s">
        <v>52</v>
      </c>
      <c r="C98" s="59">
        <v>3138</v>
      </c>
      <c r="D98" s="66">
        <v>2666.9</v>
      </c>
      <c r="E98" s="66">
        <v>2857.4</v>
      </c>
      <c r="G98" t="str">
        <f t="shared" ca="1" si="23"/>
        <v/>
      </c>
    </row>
    <row r="99" spans="1:10" ht="15" customHeight="1" x14ac:dyDescent="0.25">
      <c r="B99" t="s">
        <v>53</v>
      </c>
      <c r="C99">
        <f t="shared" ref="C99:E99" si="24">SUM(C95,C97:C98)</f>
        <v>11684.4</v>
      </c>
      <c r="D99" s="65">
        <f t="shared" si="24"/>
        <v>12043.9</v>
      </c>
      <c r="E99" s="65">
        <f t="shared" si="24"/>
        <v>12857.099999999999</v>
      </c>
      <c r="F99" s="65"/>
      <c r="G99" s="65" t="str">
        <f t="shared" ca="1" si="23"/>
        <v/>
      </c>
      <c r="H99" s="65"/>
      <c r="I99" s="65"/>
      <c r="J99" s="65"/>
    </row>
    <row r="100" spans="1:10" ht="15" customHeight="1" x14ac:dyDescent="0.25">
      <c r="G100" t="str">
        <f t="shared" ca="1" si="23"/>
        <v/>
      </c>
    </row>
    <row r="101" spans="1:10" ht="15" customHeight="1" x14ac:dyDescent="0.25">
      <c r="B101" t="s">
        <v>95</v>
      </c>
      <c r="C101" s="59">
        <v>5168.8999999999996</v>
      </c>
      <c r="D101" s="59">
        <v>5607.8</v>
      </c>
      <c r="E101" s="59">
        <v>5772.7</v>
      </c>
      <c r="G101" t="str">
        <f t="shared" ca="1" si="23"/>
        <v/>
      </c>
    </row>
    <row r="102" spans="1:10" ht="15" customHeight="1" x14ac:dyDescent="0.25">
      <c r="B102" t="s">
        <v>54</v>
      </c>
      <c r="C102">
        <f t="shared" ref="C102:E102" si="25">C99+SUM(C101:C101)</f>
        <v>16853.3</v>
      </c>
      <c r="D102" s="65">
        <f t="shared" si="25"/>
        <v>17651.7</v>
      </c>
      <c r="E102" s="65">
        <f t="shared" si="25"/>
        <v>18629.8</v>
      </c>
      <c r="F102" s="65"/>
      <c r="G102" s="65" t="str">
        <f t="shared" ca="1" si="23"/>
        <v/>
      </c>
      <c r="H102" s="65"/>
      <c r="I102" s="65"/>
      <c r="J102" s="65"/>
    </row>
    <row r="103" spans="1:10" ht="15" customHeight="1" x14ac:dyDescent="0.25">
      <c r="G103" t="str">
        <f t="shared" ca="1" si="23"/>
        <v/>
      </c>
    </row>
    <row r="104" spans="1:10" ht="15" customHeight="1" x14ac:dyDescent="0.25">
      <c r="B104" t="s">
        <v>55</v>
      </c>
      <c r="C104">
        <f t="shared" ref="C104:E104" si="26">C102-C91</f>
        <v>0</v>
      </c>
      <c r="D104">
        <f t="shared" si="26"/>
        <v>0</v>
      </c>
      <c r="E104">
        <f t="shared" si="26"/>
        <v>0</v>
      </c>
      <c r="G104" t="str">
        <f t="shared" ca="1" si="23"/>
        <v/>
      </c>
    </row>
    <row r="105" spans="1:10" ht="15" customHeight="1" x14ac:dyDescent="0.25">
      <c r="G105" t="str">
        <f t="shared" ca="1" si="23"/>
        <v/>
      </c>
    </row>
    <row r="106" spans="1:10" ht="15" customHeight="1" x14ac:dyDescent="0.25">
      <c r="A106" s="15" t="s">
        <v>56</v>
      </c>
      <c r="G106" t="str">
        <f t="shared" ca="1" si="23"/>
        <v/>
      </c>
    </row>
    <row r="107" spans="1:10" ht="15" customHeight="1" x14ac:dyDescent="0.25">
      <c r="B107" t="s">
        <v>32</v>
      </c>
      <c r="G107" t="str">
        <f t="shared" ca="1" si="23"/>
        <v/>
      </c>
    </row>
    <row r="108" spans="1:10" ht="15" customHeight="1" x14ac:dyDescent="0.25">
      <c r="B108" t="s">
        <v>96</v>
      </c>
      <c r="G108" t="str">
        <f t="shared" ca="1" si="23"/>
        <v/>
      </c>
    </row>
    <row r="109" spans="1:10" ht="15" customHeight="1" x14ac:dyDescent="0.25">
      <c r="B109" t="s">
        <v>57</v>
      </c>
      <c r="G109" t="str">
        <f t="shared" ca="1" si="23"/>
        <v/>
      </c>
    </row>
    <row r="110" spans="1:10" ht="15" customHeight="1" x14ac:dyDescent="0.25">
      <c r="B110" t="s">
        <v>58</v>
      </c>
      <c r="G110" t="str">
        <f t="shared" ca="1" si="23"/>
        <v/>
      </c>
    </row>
    <row r="111" spans="1:10" ht="15" customHeight="1" x14ac:dyDescent="0.25">
      <c r="B111" t="s">
        <v>59</v>
      </c>
      <c r="G111" t="str">
        <f t="shared" ca="1" si="23"/>
        <v/>
      </c>
    </row>
    <row r="112" spans="1:10" ht="15" customHeight="1" x14ac:dyDescent="0.25">
      <c r="B112" t="s">
        <v>60</v>
      </c>
      <c r="G112" t="str">
        <f t="shared" ca="1" si="23"/>
        <v/>
      </c>
    </row>
    <row r="113" spans="1:7" ht="15" customHeight="1" x14ac:dyDescent="0.25">
      <c r="G113" t="str">
        <f t="shared" ca="1" si="23"/>
        <v/>
      </c>
    </row>
    <row r="114" spans="1:7" ht="15" customHeight="1" x14ac:dyDescent="0.25">
      <c r="B114" t="s">
        <v>220</v>
      </c>
      <c r="G114" t="str">
        <f t="shared" ca="1" si="23"/>
        <v/>
      </c>
    </row>
    <row r="115" spans="1:7" ht="15" customHeight="1" x14ac:dyDescent="0.25">
      <c r="B115" t="s">
        <v>61</v>
      </c>
      <c r="G115" t="str">
        <f t="shared" ca="1" si="23"/>
        <v/>
      </c>
    </row>
    <row r="116" spans="1:7" ht="15" customHeight="1" x14ac:dyDescent="0.25">
      <c r="B116" t="s">
        <v>62</v>
      </c>
      <c r="G116" t="str">
        <f t="shared" ca="1" si="23"/>
        <v/>
      </c>
    </row>
    <row r="117" spans="1:7" ht="15" customHeight="1" x14ac:dyDescent="0.25">
      <c r="G117" t="str">
        <f t="shared" ca="1" si="23"/>
        <v/>
      </c>
    </row>
    <row r="118" spans="1:7" ht="15" customHeight="1" x14ac:dyDescent="0.25">
      <c r="B118" t="s">
        <v>63</v>
      </c>
      <c r="G118" t="str">
        <f t="shared" ca="1" si="23"/>
        <v/>
      </c>
    </row>
    <row r="119" spans="1:7" ht="15" customHeight="1" x14ac:dyDescent="0.25">
      <c r="B119" t="s">
        <v>64</v>
      </c>
      <c r="G119" t="str">
        <f t="shared" ca="1" si="23"/>
        <v/>
      </c>
    </row>
    <row r="120" spans="1:7" ht="15" customHeight="1" x14ac:dyDescent="0.25">
      <c r="B120" t="s">
        <v>65</v>
      </c>
      <c r="G120" t="str">
        <f t="shared" ca="1" si="23"/>
        <v/>
      </c>
    </row>
    <row r="121" spans="1:7" ht="15" customHeight="1" x14ac:dyDescent="0.25">
      <c r="G121" t="str">
        <f t="shared" ca="1" si="23"/>
        <v/>
      </c>
    </row>
    <row r="122" spans="1:7" ht="15" customHeight="1" x14ac:dyDescent="0.25">
      <c r="B122" t="s">
        <v>97</v>
      </c>
      <c r="G122" t="str">
        <f t="shared" ca="1" si="23"/>
        <v/>
      </c>
    </row>
    <row r="123" spans="1:7" ht="15" customHeight="1" x14ac:dyDescent="0.25">
      <c r="B123" t="s">
        <v>66</v>
      </c>
      <c r="G123" t="str">
        <f t="shared" ca="1" si="23"/>
        <v/>
      </c>
    </row>
    <row r="124" spans="1:7" ht="15" customHeight="1" x14ac:dyDescent="0.25">
      <c r="B124" t="s">
        <v>102</v>
      </c>
      <c r="G124" t="str">
        <f t="shared" ca="1" si="23"/>
        <v/>
      </c>
    </row>
    <row r="125" spans="1:7" ht="15" customHeight="1" x14ac:dyDescent="0.25">
      <c r="G125" t="str">
        <f t="shared" ca="1" si="23"/>
        <v/>
      </c>
    </row>
    <row r="126" spans="1:7" ht="15" customHeight="1" x14ac:dyDescent="0.25">
      <c r="A126" s="15" t="s">
        <v>110</v>
      </c>
      <c r="G126" t="str">
        <f t="shared" ca="1" si="23"/>
        <v/>
      </c>
    </row>
    <row r="127" spans="1:7" ht="15" customHeight="1" x14ac:dyDescent="0.25">
      <c r="B127" t="s">
        <v>111</v>
      </c>
      <c r="G127" t="str">
        <f t="shared" ref="G127:G157" ca="1" si="27">IF(ISBLANK(F127),"",_xlfn.FORMULATEXT(F127))</f>
        <v/>
      </c>
    </row>
    <row r="128" spans="1:7" ht="15" customHeight="1" x14ac:dyDescent="0.25">
      <c r="B128" t="s">
        <v>112</v>
      </c>
      <c r="G128" t="str">
        <f t="shared" ca="1" si="27"/>
        <v/>
      </c>
    </row>
    <row r="129" spans="1:10" ht="15" customHeight="1" x14ac:dyDescent="0.25">
      <c r="B129" t="s">
        <v>113</v>
      </c>
      <c r="G129" t="str">
        <f t="shared" ca="1" si="27"/>
        <v/>
      </c>
    </row>
    <row r="130" spans="1:10" ht="15" customHeight="1" x14ac:dyDescent="0.25">
      <c r="G130" t="str">
        <f t="shared" ca="1" si="27"/>
        <v/>
      </c>
    </row>
    <row r="131" spans="1:10" ht="15" customHeight="1" x14ac:dyDescent="0.25">
      <c r="A131" s="15" t="s">
        <v>67</v>
      </c>
      <c r="G131" t="str">
        <f t="shared" ca="1" si="27"/>
        <v/>
      </c>
    </row>
    <row r="132" spans="1:10" ht="15" customHeight="1" x14ac:dyDescent="0.25">
      <c r="B132" t="s">
        <v>101</v>
      </c>
      <c r="D132" s="60">
        <f>D31/C31-1</f>
        <v>8.1724838017155133E-2</v>
      </c>
      <c r="E132" s="60">
        <f>E31/D31-1</f>
        <v>2.6769998922375082E-2</v>
      </c>
      <c r="F132" s="60"/>
      <c r="G132" s="60" t="str">
        <f t="shared" ca="1" si="2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2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2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27"/>
        <v/>
      </c>
      <c r="H135" s="60"/>
      <c r="I135" s="60"/>
      <c r="J135" s="60"/>
    </row>
    <row r="136" spans="1:10" ht="15" customHeight="1" x14ac:dyDescent="0.25">
      <c r="G136" t="str">
        <f t="shared" ca="1" si="27"/>
        <v/>
      </c>
    </row>
    <row r="137" spans="1:10" ht="15" customHeight="1" x14ac:dyDescent="0.25">
      <c r="A137" s="15" t="s">
        <v>71</v>
      </c>
      <c r="G137" t="str">
        <f t="shared" ca="1" si="27"/>
        <v/>
      </c>
    </row>
    <row r="138" spans="1:10" ht="15" customHeight="1" x14ac:dyDescent="0.25">
      <c r="B138" t="s">
        <v>72</v>
      </c>
      <c r="C138">
        <f>C77</f>
        <v>822.49999999999955</v>
      </c>
      <c r="D138">
        <f>D77</f>
        <v>1752.8999999999996</v>
      </c>
      <c r="E138">
        <f>E77</f>
        <v>1546.1000000000004</v>
      </c>
      <c r="G138" t="str">
        <f t="shared" ca="1" si="27"/>
        <v/>
      </c>
    </row>
    <row r="139" spans="1:10" ht="15" customHeight="1" x14ac:dyDescent="0.25">
      <c r="B139" t="s">
        <v>73</v>
      </c>
      <c r="C139">
        <f>C138/C31</f>
        <v>7.9898584653643245E-2</v>
      </c>
      <c r="D139" s="60">
        <f>D138/D31</f>
        <v>0.15741405941305359</v>
      </c>
      <c r="E139" s="60">
        <f>E138/E31</f>
        <v>0.13522306864794426</v>
      </c>
      <c r="F139" s="60"/>
      <c r="G139" s="60" t="str">
        <f t="shared" ca="1" si="2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27"/>
        <v/>
      </c>
      <c r="H140" s="60"/>
      <c r="I140" s="60"/>
      <c r="J140" s="60"/>
    </row>
    <row r="141" spans="1:10" ht="15" customHeight="1" x14ac:dyDescent="0.25">
      <c r="G141" t="str">
        <f t="shared" ca="1" si="27"/>
        <v/>
      </c>
    </row>
    <row r="142" spans="1:10" ht="15" customHeight="1" x14ac:dyDescent="0.25">
      <c r="A142" s="15" t="s">
        <v>75</v>
      </c>
      <c r="G142" t="str">
        <f t="shared" ca="1" si="27"/>
        <v/>
      </c>
    </row>
    <row r="143" spans="1:10" ht="15" customHeight="1" x14ac:dyDescent="0.25">
      <c r="B143" t="s">
        <v>50</v>
      </c>
      <c r="C143">
        <f>C93</f>
        <v>1712.9</v>
      </c>
      <c r="D143">
        <f>D93</f>
        <v>1835.1</v>
      </c>
      <c r="E143">
        <f>E93</f>
        <v>1607.4</v>
      </c>
      <c r="G143" t="str">
        <f t="shared" ca="1" si="27"/>
        <v/>
      </c>
    </row>
    <row r="144" spans="1:10" ht="15" customHeight="1" x14ac:dyDescent="0.25">
      <c r="B144" t="s">
        <v>76</v>
      </c>
      <c r="C144">
        <f>C97</f>
        <v>3441.1</v>
      </c>
      <c r="D144">
        <f>D97</f>
        <v>4497.1000000000004</v>
      </c>
      <c r="E144">
        <f>E97</f>
        <v>5026.8999999999996</v>
      </c>
      <c r="G144" t="str">
        <f t="shared" ca="1" si="27"/>
        <v/>
      </c>
    </row>
    <row r="145" spans="1:10" ht="15" customHeight="1" x14ac:dyDescent="0.25">
      <c r="B145" t="s">
        <v>77</v>
      </c>
      <c r="C145">
        <f t="shared" ref="C145:D145" si="28">SUM(C143:C144)</f>
        <v>5154</v>
      </c>
      <c r="D145">
        <f t="shared" si="28"/>
        <v>6332.2000000000007</v>
      </c>
      <c r="E145">
        <f>SUM(E143:E144)</f>
        <v>6634.2999999999993</v>
      </c>
      <c r="G145" t="str">
        <f t="shared" ca="1" si="27"/>
        <v/>
      </c>
    </row>
    <row r="146" spans="1:10" ht="15" customHeight="1" x14ac:dyDescent="0.25">
      <c r="B146" t="s">
        <v>78</v>
      </c>
      <c r="C146">
        <f>C145-C80</f>
        <v>4671</v>
      </c>
      <c r="D146">
        <f>D145-D80</f>
        <v>6014.1</v>
      </c>
      <c r="E146">
        <f>E145-E80</f>
        <v>6322.4999999999991</v>
      </c>
      <c r="G146" t="str">
        <f t="shared" ca="1" si="27"/>
        <v/>
      </c>
    </row>
    <row r="147" spans="1:10" ht="15" customHeight="1" x14ac:dyDescent="0.25">
      <c r="B147" t="s">
        <v>79</v>
      </c>
      <c r="C147" s="62">
        <f>C145/C52</f>
        <v>3.0390942862197061</v>
      </c>
      <c r="D147" s="62">
        <f>D145/D52</f>
        <v>5.2198499711482986</v>
      </c>
      <c r="E147" s="62">
        <f>E145/E52</f>
        <v>3.8034168434328954</v>
      </c>
      <c r="F147" s="62"/>
      <c r="G147" s="62" t="str">
        <f t="shared" ca="1" si="2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27"/>
        <v/>
      </c>
      <c r="H148" s="62"/>
      <c r="I148" s="62"/>
      <c r="J148" s="62"/>
    </row>
    <row r="149" spans="1:10" ht="15" customHeight="1" x14ac:dyDescent="0.25">
      <c r="B149" t="s">
        <v>81</v>
      </c>
      <c r="C149">
        <f>C37</f>
        <v>-35.1</v>
      </c>
      <c r="D149">
        <f>D37</f>
        <v>-30.2</v>
      </c>
      <c r="E149">
        <f>E37</f>
        <v>-200.8</v>
      </c>
      <c r="G149" t="str">
        <f t="shared" ca="1" si="2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2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27"/>
        <v/>
      </c>
      <c r="H151" s="60"/>
      <c r="I151" s="60"/>
      <c r="J151" s="60"/>
    </row>
    <row r="152" spans="1:10" ht="15" customHeight="1" x14ac:dyDescent="0.25">
      <c r="G152" t="str">
        <f t="shared" ca="1" si="27"/>
        <v/>
      </c>
    </row>
    <row r="153" spans="1:10" ht="15" customHeight="1" x14ac:dyDescent="0.25">
      <c r="A153" s="15" t="s">
        <v>84</v>
      </c>
      <c r="G153" t="str">
        <f t="shared" ca="1" si="27"/>
        <v/>
      </c>
    </row>
    <row r="154" spans="1:10" ht="15" customHeight="1" x14ac:dyDescent="0.25">
      <c r="G154" t="str">
        <f t="shared" ca="1" si="27"/>
        <v/>
      </c>
    </row>
    <row r="155" spans="1:10" ht="15" customHeight="1" x14ac:dyDescent="0.25">
      <c r="G155" t="str">
        <f t="shared" ca="1" si="27"/>
        <v/>
      </c>
    </row>
    <row r="156" spans="1:10" ht="15" customHeight="1" x14ac:dyDescent="0.25">
      <c r="G156" t="str">
        <f t="shared" ca="1" si="27"/>
        <v/>
      </c>
    </row>
    <row r="157" spans="1:10" ht="15" customHeight="1" x14ac:dyDescent="0.25">
      <c r="G157" t="str">
        <f t="shared" ca="1" si="2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993D1AD6-5C90-4382-828C-E3604FF39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