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1" documentId="8_{F86A54D7-E6E5-4812-8E61-73A2524F6EFD}" xr6:coauthVersionLast="47" xr6:coauthVersionMax="47" xr10:uidLastSave="{8E55EBD2-2FFB-47D1-A778-D3C0169A5BBE}"/>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2" i="2" l="1"/>
  <c r="G132" i="2"/>
  <c r="H132" i="2"/>
  <c r="I132" i="2"/>
  <c r="J132" i="2"/>
  <c r="F133" i="2"/>
  <c r="G133" i="2"/>
  <c r="H133" i="2"/>
  <c r="I133" i="2"/>
  <c r="J133" i="2"/>
  <c r="F134" i="2"/>
  <c r="G134" i="2"/>
  <c r="H134" i="2"/>
  <c r="I134" i="2"/>
  <c r="J134" i="2"/>
  <c r="F135" i="2"/>
  <c r="G135" i="2"/>
  <c r="H135" i="2"/>
  <c r="I135" i="2"/>
  <c r="J135" i="2"/>
  <c r="F138" i="2"/>
  <c r="G138" i="2"/>
  <c r="G139" i="2" s="1"/>
  <c r="H138" i="2"/>
  <c r="H139" i="2" s="1"/>
  <c r="I138" i="2"/>
  <c r="J138" i="2"/>
  <c r="J139" i="2" s="1"/>
  <c r="F139" i="2"/>
  <c r="I139" i="2"/>
  <c r="F140" i="2"/>
  <c r="G140" i="2"/>
  <c r="H140" i="2"/>
  <c r="I140" i="2"/>
  <c r="J140" i="2"/>
  <c r="F143" i="2"/>
  <c r="G143" i="2"/>
  <c r="H143" i="2"/>
  <c r="H145" i="2" s="1"/>
  <c r="I143" i="2"/>
  <c r="I145" i="2" s="1"/>
  <c r="J143" i="2"/>
  <c r="F144" i="2"/>
  <c r="F145" i="2" s="1"/>
  <c r="G144" i="2"/>
  <c r="G145" i="2" s="1"/>
  <c r="H144" i="2"/>
  <c r="I144" i="2"/>
  <c r="J144" i="2"/>
  <c r="J145" i="2"/>
  <c r="J146" i="2" s="1"/>
  <c r="F149" i="2"/>
  <c r="F150" i="2" s="1"/>
  <c r="G149" i="2"/>
  <c r="H149" i="2"/>
  <c r="I149" i="2"/>
  <c r="J149" i="2"/>
  <c r="J150" i="2" s="1"/>
  <c r="G150" i="2"/>
  <c r="H150" i="2"/>
  <c r="I150" i="2"/>
  <c r="G128" i="2"/>
  <c r="H128" i="2"/>
  <c r="I128" i="2"/>
  <c r="J128" i="2"/>
  <c r="F128" i="2"/>
  <c r="F146" i="2" l="1"/>
  <c r="F147" i="2"/>
  <c r="I147" i="2"/>
  <c r="I146" i="2"/>
  <c r="G146" i="2"/>
  <c r="G147" i="2"/>
  <c r="J151" i="2"/>
  <c r="J148" i="2"/>
  <c r="H147" i="2"/>
  <c r="H146" i="2"/>
  <c r="J147" i="2"/>
  <c r="F148" i="2" l="1"/>
  <c r="F151" i="2"/>
  <c r="H148" i="2"/>
  <c r="H151" i="2"/>
  <c r="I151" i="2"/>
  <c r="I148" i="2"/>
  <c r="G151" i="2"/>
  <c r="G148" i="2"/>
  <c r="G72" i="2" l="1"/>
  <c r="H72" i="2"/>
  <c r="I72" i="2"/>
  <c r="J72" i="2"/>
  <c r="G81" i="2"/>
  <c r="G75" i="2" s="1"/>
  <c r="H81" i="2"/>
  <c r="H75" i="2" s="1"/>
  <c r="H77" i="2" s="1"/>
  <c r="I81" i="2"/>
  <c r="J81" i="2"/>
  <c r="J75" i="2" s="1"/>
  <c r="G82" i="2"/>
  <c r="H82" i="2"/>
  <c r="I82" i="2"/>
  <c r="J82" i="2"/>
  <c r="G83" i="2"/>
  <c r="H83" i="2" s="1"/>
  <c r="I83" i="2" s="1"/>
  <c r="J83" i="2" s="1"/>
  <c r="G86" i="2"/>
  <c r="H86" i="2"/>
  <c r="I86" i="2"/>
  <c r="J86" i="2"/>
  <c r="G87" i="2"/>
  <c r="H87" i="2"/>
  <c r="I87" i="2" s="1"/>
  <c r="G88" i="2"/>
  <c r="H88" i="2" s="1"/>
  <c r="I88" i="2" s="1"/>
  <c r="J88" i="2" s="1"/>
  <c r="G89" i="2"/>
  <c r="H89" i="2"/>
  <c r="I89" i="2"/>
  <c r="J89" i="2"/>
  <c r="G90" i="2"/>
  <c r="H90" i="2"/>
  <c r="I90" i="2"/>
  <c r="J90" i="2"/>
  <c r="G94" i="2"/>
  <c r="G76" i="2" s="1"/>
  <c r="H94" i="2"/>
  <c r="H76" i="2" s="1"/>
  <c r="I94" i="2"/>
  <c r="I76" i="2" s="1"/>
  <c r="J94" i="2"/>
  <c r="J76" i="2" s="1"/>
  <c r="G97" i="2"/>
  <c r="G118" i="2" s="1"/>
  <c r="G120" i="2" s="1"/>
  <c r="H97" i="2"/>
  <c r="H118" i="2" s="1"/>
  <c r="H120" i="2" s="1"/>
  <c r="G98" i="2"/>
  <c r="H98" i="2"/>
  <c r="I98" i="2"/>
  <c r="J98" i="2"/>
  <c r="G108" i="2"/>
  <c r="H108" i="2"/>
  <c r="I108" i="2"/>
  <c r="J108" i="2"/>
  <c r="G110" i="2"/>
  <c r="H110" i="2"/>
  <c r="I110" i="2"/>
  <c r="J110" i="2"/>
  <c r="G111" i="2"/>
  <c r="H111" i="2"/>
  <c r="I111" i="2"/>
  <c r="J111" i="2"/>
  <c r="G114" i="2"/>
  <c r="H114" i="2"/>
  <c r="I114" i="2"/>
  <c r="J114" i="2"/>
  <c r="G115" i="2"/>
  <c r="H115" i="2"/>
  <c r="G116" i="2"/>
  <c r="H116" i="2"/>
  <c r="G119" i="2"/>
  <c r="H119" i="2"/>
  <c r="I119" i="2"/>
  <c r="J119" i="2"/>
  <c r="F122" i="2"/>
  <c r="E124" i="2"/>
  <c r="F120" i="2"/>
  <c r="F119" i="2"/>
  <c r="F118" i="2"/>
  <c r="F116" i="2"/>
  <c r="F115" i="2"/>
  <c r="F114" i="2"/>
  <c r="F111" i="2"/>
  <c r="F110" i="2"/>
  <c r="F109" i="2"/>
  <c r="F108" i="2"/>
  <c r="F98" i="2"/>
  <c r="F97" i="2"/>
  <c r="F94" i="2"/>
  <c r="F90" i="2"/>
  <c r="F89" i="2"/>
  <c r="F88" i="2"/>
  <c r="F87" i="2"/>
  <c r="F86" i="2"/>
  <c r="F83" i="2"/>
  <c r="F82" i="2"/>
  <c r="F81" i="2"/>
  <c r="F72"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125" i="2"/>
  <c r="G126" i="2"/>
  <c r="G130" i="2"/>
  <c r="G13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J77" i="2" l="1"/>
  <c r="I75" i="2"/>
  <c r="I77" i="2" s="1"/>
  <c r="J109" i="2" s="1"/>
  <c r="I109" i="2"/>
  <c r="G77" i="2"/>
  <c r="J87" i="2"/>
  <c r="I115" i="2"/>
  <c r="I116" i="2" s="1"/>
  <c r="J115" i="2"/>
  <c r="J116" i="2" s="1"/>
  <c r="I97" i="2"/>
  <c r="F76" i="2"/>
  <c r="F75" i="2"/>
  <c r="F77" i="2" s="1"/>
  <c r="H67" i="2"/>
  <c r="H68" i="2" s="1"/>
  <c r="I64" i="2" s="1"/>
  <c r="G52" i="2"/>
  <c r="G51" i="2"/>
  <c r="H58" i="2"/>
  <c r="I55" i="2" s="1"/>
  <c r="H57" i="2"/>
  <c r="J60" i="2"/>
  <c r="G60" i="2"/>
  <c r="H60" i="2"/>
  <c r="H64" i="14"/>
  <c r="I48" i="14"/>
  <c r="H44" i="14"/>
  <c r="H49" i="14" s="1"/>
  <c r="G44" i="14"/>
  <c r="G28" i="14"/>
  <c r="H27" i="14"/>
  <c r="J23" i="14"/>
  <c r="J24" i="14" s="1"/>
  <c r="I24" i="14"/>
  <c r="H24" i="14"/>
  <c r="H10" i="14"/>
  <c r="H15" i="14" s="1"/>
  <c r="I14" i="14"/>
  <c r="G10" i="14"/>
  <c r="D49" i="14"/>
  <c r="E49" i="14"/>
  <c r="C49" i="14"/>
  <c r="G109" i="2" l="1"/>
  <c r="H109" i="2"/>
  <c r="J97" i="2"/>
  <c r="J118" i="2" s="1"/>
  <c r="J120" i="2" s="1"/>
  <c r="I118" i="2"/>
  <c r="I120"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J67" i="2" l="1"/>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J57" i="2" l="1"/>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J58" i="2" l="1"/>
  <c r="J52" i="2"/>
  <c r="J51" i="2"/>
  <c r="D54" i="14"/>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 r="F37" i="2" l="1"/>
  <c r="G37" i="2"/>
  <c r="G38" i="2" s="1"/>
  <c r="H37" i="2"/>
  <c r="H38" i="2" s="1"/>
  <c r="I37" i="2"/>
  <c r="I38" i="2" s="1"/>
  <c r="J37" i="2"/>
  <c r="J38" i="2" s="1"/>
  <c r="F38" i="2"/>
  <c r="J39" i="2" l="1"/>
  <c r="J40" i="2"/>
  <c r="I39" i="2"/>
  <c r="I40" i="2"/>
  <c r="H39" i="2"/>
  <c r="H40" i="2" s="1"/>
  <c r="G40" i="2"/>
  <c r="G39" i="2"/>
  <c r="F39" i="2"/>
  <c r="F40" i="2" s="1"/>
  <c r="F107" i="2" l="1"/>
  <c r="F112" i="2" s="1"/>
  <c r="F123" i="2" s="1"/>
  <c r="F124" i="2" s="1"/>
  <c r="F71" i="2"/>
  <c r="F73" i="2" s="1"/>
  <c r="F42" i="2"/>
  <c r="F47" i="2" s="1"/>
  <c r="H42" i="2"/>
  <c r="H47" i="2" s="1"/>
  <c r="H107" i="2"/>
  <c r="H112" i="2" s="1"/>
  <c r="H123" i="2" s="1"/>
  <c r="H71" i="2"/>
  <c r="G71" i="2"/>
  <c r="G42" i="2"/>
  <c r="G47" i="2" s="1"/>
  <c r="G107" i="2"/>
  <c r="G112" i="2" s="1"/>
  <c r="G123" i="2" s="1"/>
  <c r="I42" i="2"/>
  <c r="I47" i="2" s="1"/>
  <c r="I107" i="2"/>
  <c r="I112" i="2" s="1"/>
  <c r="I123" i="2" s="1"/>
  <c r="I71" i="2"/>
  <c r="J71" i="2"/>
  <c r="J107" i="2"/>
  <c r="J112" i="2" s="1"/>
  <c r="J123" i="2" s="1"/>
  <c r="J42" i="2"/>
  <c r="J47" i="2" s="1"/>
  <c r="G70" i="2" l="1"/>
  <c r="G73" i="2" s="1"/>
  <c r="F101" i="2"/>
  <c r="F93" i="2"/>
  <c r="G122" i="2"/>
  <c r="G124" i="2" s="1"/>
  <c r="F80" i="2"/>
  <c r="H122" i="2" l="1"/>
  <c r="H124" i="2" s="1"/>
  <c r="G80" i="2"/>
  <c r="G93" i="2"/>
  <c r="F129" i="2"/>
  <c r="G129" i="2"/>
  <c r="F84" i="2"/>
  <c r="F91" i="2" s="1"/>
  <c r="F95" i="2"/>
  <c r="F99" i="2" s="1"/>
  <c r="F102" i="2" s="1"/>
  <c r="F104" i="2" s="1"/>
  <c r="F127" i="2"/>
  <c r="H70" i="2"/>
  <c r="H73" i="2" s="1"/>
  <c r="G101" i="2"/>
  <c r="G84" i="2" l="1"/>
  <c r="G91" i="2" s="1"/>
  <c r="G95" i="2"/>
  <c r="G99" i="2" s="1"/>
  <c r="G102" i="2" s="1"/>
  <c r="G104" i="2" s="1"/>
  <c r="H127" i="2"/>
  <c r="I70" i="2"/>
  <c r="I73" i="2" s="1"/>
  <c r="H101" i="2"/>
  <c r="G127" i="2"/>
  <c r="H80" i="2"/>
  <c r="H93" i="2"/>
  <c r="I122" i="2"/>
  <c r="I124" i="2" s="1"/>
  <c r="J70" i="2" l="1"/>
  <c r="J73" i="2" s="1"/>
  <c r="J101" i="2" s="1"/>
  <c r="I101" i="2"/>
  <c r="H84" i="2"/>
  <c r="H91" i="2" s="1"/>
  <c r="I93" i="2"/>
  <c r="J122" i="2"/>
  <c r="J124" i="2" s="1"/>
  <c r="I80" i="2"/>
  <c r="I129" i="2" s="1"/>
  <c r="I127" i="2"/>
  <c r="H95" i="2"/>
  <c r="H99" i="2" s="1"/>
  <c r="H102" i="2" s="1"/>
  <c r="H129" i="2"/>
  <c r="I84" i="2" l="1"/>
  <c r="I91" i="2" s="1"/>
  <c r="J93" i="2"/>
  <c r="J95" i="2" s="1"/>
  <c r="J99" i="2" s="1"/>
  <c r="J102" i="2" s="1"/>
  <c r="J104" i="2" s="1"/>
  <c r="J80" i="2"/>
  <c r="J84" i="2" s="1"/>
  <c r="J91" i="2" s="1"/>
  <c r="I95" i="2"/>
  <c r="I99" i="2" s="1"/>
  <c r="I102" i="2" s="1"/>
  <c r="I104" i="2" s="1"/>
  <c r="J127" i="2"/>
  <c r="H104" i="2"/>
  <c r="J12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<sst xmlns="http://schemas.openxmlformats.org/spreadsheetml/2006/main" count="265" uniqueCount="225">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</sst>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 ref="L4:P4"/>
    <mergeCell ref="B4:I4"/>
    <mergeCell ref="B13:L13"/>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3" activePane="bottomRight" state="frozen"/>
      <selection activeCell="C7" sqref="C7"/>
      <selection pane="topRight" activeCell="C7" sqref="C7"/>
      <selection pane="bottomLeft" activeCell="C7" sqref="C7"/>
      <selection pane="bottomRight" activeCell="E70" sqref="E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135" activePane="bottomRight" state="frozen"/>
      <selection activeCell="C5" sqref="C5:E5"/>
      <selection pane="topRight" activeCell="C5" sqref="C5:E5"/>
      <selection pane="bottomLeft" activeCell="C5" sqref="C5:E5"/>
      <selection pane="bottomRight" activeCell="F149" sqref="F149"/>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c r="F37">
        <f>IF(switch=1,SUM(F127:F129),0)</f>
        <v>0</v>
      </c>
      <c r="G37">
        <f>IF(switch=1,SUM(G127:G129),0)</f>
        <v>0</v>
      </c>
      <c r="H37">
        <f>IF(switch=1,SUM(H127:H129),0)</f>
        <v>0</v>
      </c>
      <c r="I37">
        <f>IF(switch=1,SUM(I127:I129),0)</f>
        <v>0</v>
      </c>
      <c r="J37">
        <f>IF(switch=1,SUM(J127:J129),0)</f>
        <v>0</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 ca="1" si="46">IF(ISBLANK(F69),"",_xlfn.FORMULATEXT(F69))</f>
        <v/>
      </c>
    </row>
    <row r="70" spans="1:10" ht="15" customHeight="1" x14ac:dyDescent="0.25">
      <c r="B70" t="s">
        <v>39</v>
      </c>
      <c r="F70">
        <f>E73</f>
        <v>5772.7</v>
      </c>
      <c r="G70">
        <f t="shared" ref="G70:J70" si="47">F73</f>
        <v>6277.2095809019202</v>
      </c>
      <c r="H70">
        <f t="shared" si="47"/>
        <v>6782.6074529239695</v>
      </c>
      <c r="I70">
        <f t="shared" si="47"/>
        <v>7261.2671967653177</v>
      </c>
      <c r="J70">
        <f t="shared" si="47"/>
        <v>7769.316764482408</v>
      </c>
    </row>
    <row r="71" spans="1:10" ht="15" customHeight="1" x14ac:dyDescent="0.25">
      <c r="B71" t="s">
        <v>32</v>
      </c>
      <c r="F71">
        <f>F40</f>
        <v>536.28198090191995</v>
      </c>
      <c r="G71">
        <f t="shared" ref="G71:J71" si="48">G40</f>
        <v>527.479690022049</v>
      </c>
      <c r="H71">
        <f t="shared" si="48"/>
        <v>520.39437986134851</v>
      </c>
      <c r="I71">
        <f t="shared" si="48"/>
        <v>560.55173983025009</v>
      </c>
      <c r="J71">
        <f t="shared" si="48"/>
        <v>611.60328638038072</v>
      </c>
    </row>
    <row r="72" spans="1:10" ht="15" customHeight="1" x14ac:dyDescent="0.25">
      <c r="B72" t="s">
        <v>40</v>
      </c>
      <c r="C72" s="59">
        <v>-53.7</v>
      </c>
      <c r="D72" s="59">
        <v>-196.7</v>
      </c>
      <c r="E72" s="59">
        <v>-24.9</v>
      </c>
      <c r="F72">
        <f>F44*F45*-1</f>
        <v>-31.772399999999998</v>
      </c>
      <c r="G72">
        <f t="shared" ref="G72:J72" si="49">G44*G45*-1</f>
        <v>-22.081818000000002</v>
      </c>
      <c r="H72">
        <f t="shared" si="49"/>
        <v>-41.734636020000003</v>
      </c>
      <c r="I72">
        <f t="shared" si="49"/>
        <v>-52.502172113160007</v>
      </c>
      <c r="J72">
        <f t="shared" si="49"/>
        <v>-60.535004446473486</v>
      </c>
    </row>
    <row r="73" spans="1:10" ht="15" customHeight="1" x14ac:dyDescent="0.25">
      <c r="B73" t="s">
        <v>41</v>
      </c>
      <c r="E73">
        <f>E101</f>
        <v>5772.7</v>
      </c>
      <c r="F73">
        <f>SUM(F70:F72)</f>
        <v>6277.2095809019202</v>
      </c>
      <c r="G73">
        <f t="shared" ref="G73:J73" si="50">SUM(G70:G72)</f>
        <v>6782.6074529239695</v>
      </c>
      <c r="H73">
        <f t="shared" si="50"/>
        <v>7261.2671967653177</v>
      </c>
      <c r="I73">
        <f t="shared" si="50"/>
        <v>7769.316764482408</v>
      </c>
      <c r="J73">
        <f t="shared" si="50"/>
        <v>8320.3850464163152</v>
      </c>
    </row>
    <row r="75" spans="1:10" ht="15" customHeight="1" x14ac:dyDescent="0.25">
      <c r="B75" t="s">
        <v>42</v>
      </c>
      <c r="C75">
        <f>SUM(C81:C83)</f>
        <v>4214.8999999999996</v>
      </c>
      <c r="D75">
        <f t="shared" ref="D75:E75" si="51">SUM(D81:D83)</f>
        <v>4797.7</v>
      </c>
      <c r="E75">
        <f t="shared" si="51"/>
        <v>4911.5</v>
      </c>
      <c r="F75">
        <f t="shared" ref="F75:J75" si="52">SUM(F81:F83)</f>
        <v>4930.0296079764657</v>
      </c>
      <c r="G75">
        <f t="shared" si="52"/>
        <v>4791.0318219561923</v>
      </c>
      <c r="H75">
        <f t="shared" si="52"/>
        <v>4998.5716417690437</v>
      </c>
      <c r="I75">
        <f t="shared" si="52"/>
        <v>5184.9282195526303</v>
      </c>
      <c r="J75">
        <f t="shared" si="52"/>
        <v>5418.2921142640862</v>
      </c>
    </row>
    <row r="76" spans="1:10" ht="15" customHeight="1" x14ac:dyDescent="0.25">
      <c r="B76" t="s">
        <v>43</v>
      </c>
      <c r="C76">
        <f>C94</f>
        <v>3392.4</v>
      </c>
      <c r="D76">
        <f>D94</f>
        <v>3044.8</v>
      </c>
      <c r="E76">
        <f>E94</f>
        <v>3365.3999999999996</v>
      </c>
      <c r="F76">
        <f>F94</f>
        <v>3357.3819163145959</v>
      </c>
      <c r="G76">
        <f t="shared" ref="G76:J76" si="53">G94</f>
        <v>3277.0212317346304</v>
      </c>
      <c r="H76">
        <f t="shared" si="53"/>
        <v>3426.8533487371019</v>
      </c>
      <c r="I76">
        <f t="shared" si="53"/>
        <v>3557.7902632848545</v>
      </c>
      <c r="J76">
        <f t="shared" si="53"/>
        <v>3722.9894672163796</v>
      </c>
    </row>
    <row r="77" spans="1:10" ht="15" customHeight="1" x14ac:dyDescent="0.25">
      <c r="B77" t="s">
        <v>44</v>
      </c>
      <c r="C77">
        <f>C75-C76</f>
        <v>822.49999999999955</v>
      </c>
      <c r="D77">
        <f t="shared" ref="D77:E77" si="54">D75-D76</f>
        <v>1752.8999999999996</v>
      </c>
      <c r="E77">
        <f t="shared" si="54"/>
        <v>1546.1000000000004</v>
      </c>
      <c r="F77">
        <f t="shared" ref="F77:J77" si="55">F75-F76</f>
        <v>1572.6476916618699</v>
      </c>
      <c r="G77">
        <f t="shared" si="55"/>
        <v>1514.0105902215619</v>
      </c>
      <c r="H77">
        <f t="shared" si="55"/>
        <v>1571.7182930319418</v>
      </c>
      <c r="I77">
        <f t="shared" si="55"/>
        <v>1627.1379562677757</v>
      </c>
      <c r="J77">
        <f t="shared" si="55"/>
        <v>1695.3026470477066</v>
      </c>
    </row>
    <row r="79" spans="1:10" ht="15" customHeight="1" x14ac:dyDescent="0.25">
      <c r="A79" s="15" t="s">
        <v>45</v>
      </c>
    </row>
    <row r="80" spans="1:10" ht="15" customHeight="1" x14ac:dyDescent="0.25">
      <c r="B80" t="s">
        <v>91</v>
      </c>
      <c r="C80" s="59">
        <v>483</v>
      </c>
      <c r="D80" s="59">
        <v>318.10000000000002</v>
      </c>
      <c r="E80" s="59">
        <v>311.8</v>
      </c>
      <c r="F80">
        <f>MAX(0,F124)</f>
        <v>0</v>
      </c>
      <c r="G80">
        <f t="shared" ref="G80:J80" si="56">MAX(0,G124)</f>
        <v>0</v>
      </c>
      <c r="H80">
        <f t="shared" si="56"/>
        <v>75.179768861641861</v>
      </c>
      <c r="I80">
        <f t="shared" si="56"/>
        <v>486.47121756095521</v>
      </c>
      <c r="J80">
        <f t="shared" si="56"/>
        <v>892.08900442026288</v>
      </c>
    </row>
    <row r="81" spans="2:10" ht="15" customHeight="1" x14ac:dyDescent="0.25">
      <c r="B81" t="s">
        <v>92</v>
      </c>
      <c r="C81" s="59">
        <v>2481.6</v>
      </c>
      <c r="D81" s="59">
        <v>2846.3</v>
      </c>
      <c r="E81" s="59">
        <v>2923.8</v>
      </c>
      <c r="F81">
        <f>F19/365*F31</f>
        <v>2946.658858545416</v>
      </c>
      <c r="G81">
        <f t="shared" ref="G81:J81" si="57">G19/365*G31</f>
        <v>2851.050684443564</v>
      </c>
      <c r="H81">
        <f t="shared" si="57"/>
        <v>2977.6907776844801</v>
      </c>
      <c r="I81">
        <f t="shared" si="57"/>
        <v>3093.3498254791443</v>
      </c>
      <c r="J81">
        <f t="shared" si="57"/>
        <v>3237.516752976012</v>
      </c>
    </row>
    <row r="82" spans="2:10" ht="15" customHeight="1" x14ac:dyDescent="0.25">
      <c r="B82" t="s">
        <v>93</v>
      </c>
      <c r="C82" s="59">
        <v>1632.1</v>
      </c>
      <c r="D82" s="59">
        <v>1804.6</v>
      </c>
      <c r="E82" s="59">
        <v>1817.1</v>
      </c>
      <c r="F82">
        <f>F20/365*F32</f>
        <v>1812.7707494310494</v>
      </c>
      <c r="G82">
        <f t="shared" ref="G82:J82" si="58">G20/365*G32</f>
        <v>1769.3811375126279</v>
      </c>
      <c r="H82">
        <f t="shared" si="58"/>
        <v>1850.2808640845631</v>
      </c>
      <c r="I82">
        <f t="shared" si="58"/>
        <v>1920.978394073486</v>
      </c>
      <c r="J82">
        <f t="shared" si="58"/>
        <v>2010.1753612880741</v>
      </c>
    </row>
    <row r="83" spans="2:10" ht="15" customHeight="1" x14ac:dyDescent="0.25">
      <c r="B83" t="s">
        <v>94</v>
      </c>
      <c r="C83" s="59">
        <v>101.2</v>
      </c>
      <c r="D83" s="59">
        <v>146.80000000000001</v>
      </c>
      <c r="E83" s="59">
        <v>170.6</v>
      </c>
      <c r="F83">
        <f>F18+E83</f>
        <v>170.6</v>
      </c>
      <c r="G83">
        <f t="shared" ref="G83:J83" si="59">G18+F83</f>
        <v>170.6</v>
      </c>
      <c r="H83">
        <f t="shared" si="59"/>
        <v>170.6</v>
      </c>
      <c r="I83">
        <f t="shared" si="59"/>
        <v>170.6</v>
      </c>
      <c r="J83">
        <f t="shared" si="59"/>
        <v>170.6</v>
      </c>
    </row>
    <row r="84" spans="2:10" ht="15" customHeight="1" x14ac:dyDescent="0.25">
      <c r="B84" t="s">
        <v>46</v>
      </c>
      <c r="C84">
        <f t="shared" ref="C84:F84" si="60">SUM(C80:C83)</f>
        <v>4697.8999999999996</v>
      </c>
      <c r="D84" s="65">
        <f t="shared" si="60"/>
        <v>5115.8</v>
      </c>
      <c r="E84" s="65">
        <f t="shared" si="60"/>
        <v>5223.3000000000011</v>
      </c>
      <c r="F84" s="65">
        <f t="shared" si="60"/>
        <v>4930.0296079764657</v>
      </c>
      <c r="G84" s="65">
        <f t="shared" ref="G84:J84" si="61">SUM(G80:G83)</f>
        <v>4791.0318219561923</v>
      </c>
      <c r="H84" s="65">
        <f t="shared" si="61"/>
        <v>5073.7514106306853</v>
      </c>
      <c r="I84" s="65">
        <f t="shared" si="61"/>
        <v>5671.3994371135859</v>
      </c>
      <c r="J84" s="65">
        <f t="shared" si="61"/>
        <v>6310.3811186843495</v>
      </c>
    </row>
    <row r="86" spans="2:10" ht="15" customHeight="1" x14ac:dyDescent="0.25">
      <c r="B86" t="s">
        <v>120</v>
      </c>
      <c r="C86" s="59">
        <v>3381.9</v>
      </c>
      <c r="D86" s="59">
        <v>3555</v>
      </c>
      <c r="E86" s="59">
        <v>3942.6</v>
      </c>
      <c r="F86">
        <f>F58</f>
        <v>4015.264732824</v>
      </c>
      <c r="G86">
        <f t="shared" ref="G86:J86" si="62">G58</f>
        <v>4039.43663650083</v>
      </c>
      <c r="H86">
        <f t="shared" si="62"/>
        <v>4100.1438825897139</v>
      </c>
      <c r="I86">
        <f t="shared" si="62"/>
        <v>4185.3332676925729</v>
      </c>
      <c r="J86">
        <f t="shared" si="62"/>
        <v>4298.8498545023276</v>
      </c>
    </row>
    <row r="87" spans="2:10" ht="15" customHeight="1" x14ac:dyDescent="0.25">
      <c r="B87" t="s">
        <v>88</v>
      </c>
      <c r="C87" s="59">
        <v>1523.4</v>
      </c>
      <c r="D87" s="59">
        <v>1667.9</v>
      </c>
      <c r="E87" s="59">
        <v>2009.9</v>
      </c>
      <c r="F87">
        <f>F21+E87</f>
        <v>2009.9</v>
      </c>
      <c r="G87">
        <f t="shared" ref="G87:J87" si="63">G21+F87</f>
        <v>2009.9</v>
      </c>
      <c r="H87">
        <f t="shared" si="63"/>
        <v>2009.9</v>
      </c>
      <c r="I87">
        <f t="shared" si="63"/>
        <v>2009.9</v>
      </c>
      <c r="J87">
        <f t="shared" si="63"/>
        <v>2009.9</v>
      </c>
    </row>
    <row r="88" spans="2:10" ht="15" customHeight="1" x14ac:dyDescent="0.25">
      <c r="B88" t="s">
        <v>47</v>
      </c>
      <c r="C88" s="59">
        <v>3544.8</v>
      </c>
      <c r="D88" s="59">
        <v>3619.4</v>
      </c>
      <c r="E88" s="59">
        <v>3558</v>
      </c>
      <c r="F88">
        <f>E88</f>
        <v>3558</v>
      </c>
      <c r="G88">
        <f t="shared" ref="G88:J88" si="64">F88</f>
        <v>3558</v>
      </c>
      <c r="H88">
        <f t="shared" si="64"/>
        <v>3558</v>
      </c>
      <c r="I88">
        <f t="shared" si="64"/>
        <v>3558</v>
      </c>
      <c r="J88">
        <f t="shared" si="64"/>
        <v>3558</v>
      </c>
    </row>
    <row r="89" spans="2:10" ht="15" customHeight="1" x14ac:dyDescent="0.25">
      <c r="B89" t="s">
        <v>125</v>
      </c>
      <c r="C89" s="59">
        <v>2165.9</v>
      </c>
      <c r="D89" s="59">
        <v>2162.1</v>
      </c>
      <c r="E89" s="59">
        <v>2106.9</v>
      </c>
      <c r="F89">
        <f>F68</f>
        <v>2089.1537736775199</v>
      </c>
      <c r="G89">
        <f t="shared" ref="G89:J89" si="65">G68</f>
        <v>2067.5292372044082</v>
      </c>
      <c r="H89">
        <f t="shared" si="65"/>
        <v>2061.2159006848956</v>
      </c>
      <c r="I89">
        <f t="shared" si="65"/>
        <v>2059.624551622218</v>
      </c>
      <c r="J89">
        <f t="shared" si="65"/>
        <v>2076.0695775225176</v>
      </c>
    </row>
    <row r="90" spans="2:10" ht="15" customHeight="1" x14ac:dyDescent="0.25">
      <c r="B90" t="s">
        <v>48</v>
      </c>
      <c r="C90" s="59">
        <v>1539.4</v>
      </c>
      <c r="D90" s="66">
        <v>1531.5</v>
      </c>
      <c r="E90" s="66">
        <v>1789.1</v>
      </c>
      <c r="F90">
        <f>F22*F31</f>
        <v>1803.0875449153848</v>
      </c>
      <c r="G90">
        <f t="shared" ref="G90:J90" si="66">G22*G31</f>
        <v>1744.5840274772486</v>
      </c>
      <c r="H90">
        <f t="shared" si="66"/>
        <v>1822.0762604676456</v>
      </c>
      <c r="I90">
        <f t="shared" si="66"/>
        <v>1892.8490911706465</v>
      </c>
      <c r="J90">
        <f t="shared" si="66"/>
        <v>1981.0661545760252</v>
      </c>
    </row>
    <row r="91" spans="2:10" ht="15" customHeight="1" x14ac:dyDescent="0.25">
      <c r="B91" t="s">
        <v>49</v>
      </c>
      <c r="C91">
        <f t="shared" ref="C91:F91" si="67">SUM(C84,C86:C90)</f>
        <v>16853.3</v>
      </c>
      <c r="D91" s="65">
        <f t="shared" si="67"/>
        <v>17651.699999999997</v>
      </c>
      <c r="E91" s="65">
        <f t="shared" si="67"/>
        <v>18629.8</v>
      </c>
      <c r="F91" s="65">
        <f t="shared" si="67"/>
        <v>18405.43565939337</v>
      </c>
      <c r="G91" s="65">
        <f t="shared" ref="G91:J91" si="68">SUM(G84,G86:G90)</f>
        <v>18210.481723138681</v>
      </c>
      <c r="H91" s="65">
        <f t="shared" si="68"/>
        <v>18625.087454372941</v>
      </c>
      <c r="I91" s="65">
        <f t="shared" si="68"/>
        <v>19377.106347599023</v>
      </c>
      <c r="J91" s="65">
        <f t="shared" si="68"/>
        <v>20234.266705285223</v>
      </c>
    </row>
    <row r="93" spans="2:10" ht="15" customHeight="1" x14ac:dyDescent="0.25">
      <c r="B93" t="s">
        <v>89</v>
      </c>
      <c r="C93" s="59">
        <v>1712.9</v>
      </c>
      <c r="D93" s="59">
        <v>1835.1</v>
      </c>
      <c r="E93" s="59">
        <v>1607.4</v>
      </c>
      <c r="F93">
        <f>MIN(0,F124)*-1</f>
        <v>164.20443223374309</v>
      </c>
      <c r="G93">
        <f t="shared" ref="G93:J93" si="69">MIN(0,G124)*-1</f>
        <v>137.65020458958213</v>
      </c>
      <c r="H93">
        <f t="shared" si="69"/>
        <v>0</v>
      </c>
      <c r="I93">
        <f t="shared" si="69"/>
        <v>0</v>
      </c>
      <c r="J93">
        <f t="shared" si="69"/>
        <v>0</v>
      </c>
    </row>
    <row r="94" spans="2:10" ht="15" customHeight="1" x14ac:dyDescent="0.25">
      <c r="B94" t="s">
        <v>43</v>
      </c>
      <c r="C94" s="59">
        <v>3392.4</v>
      </c>
      <c r="D94" s="66">
        <v>3044.8</v>
      </c>
      <c r="E94" s="66">
        <v>3365.3999999999996</v>
      </c>
      <c r="F94">
        <f>F23*F32</f>
        <v>3357.3819163145959</v>
      </c>
      <c r="G94">
        <f t="shared" ref="G94:J94" si="70">G23*G32</f>
        <v>3277.0212317346304</v>
      </c>
      <c r="H94">
        <f t="shared" si="70"/>
        <v>3426.8533487371019</v>
      </c>
      <c r="I94">
        <f t="shared" si="70"/>
        <v>3557.7902632848545</v>
      </c>
      <c r="J94">
        <f t="shared" si="70"/>
        <v>3722.9894672163796</v>
      </c>
    </row>
    <row r="95" spans="2:10" ht="15" customHeight="1" x14ac:dyDescent="0.25">
      <c r="B95" t="s">
        <v>51</v>
      </c>
      <c r="C95">
        <f>SUM(C93:C94)</f>
        <v>5105.3</v>
      </c>
      <c r="D95" s="65">
        <f>SUM(D93:D94)</f>
        <v>4879.8999999999996</v>
      </c>
      <c r="E95" s="65">
        <f>SUM(E93:E94)</f>
        <v>4972.7999999999993</v>
      </c>
      <c r="F95" s="65">
        <f>SUM(F93:F94)</f>
        <v>3521.5863485483387</v>
      </c>
      <c r="G95" s="65">
        <f t="shared" ref="G95:J95" si="71">SUM(G93:G94)</f>
        <v>3414.6714363242127</v>
      </c>
      <c r="H95" s="65">
        <f t="shared" si="71"/>
        <v>3426.8533487371019</v>
      </c>
      <c r="I95" s="65">
        <f t="shared" si="71"/>
        <v>3557.7902632848545</v>
      </c>
      <c r="J95" s="65">
        <f t="shared" si="71"/>
        <v>3722.9894672163796</v>
      </c>
    </row>
    <row r="97" spans="1:10" ht="15" customHeight="1" x14ac:dyDescent="0.25">
      <c r="B97" t="s">
        <v>90</v>
      </c>
      <c r="C97" s="59">
        <v>3441.1</v>
      </c>
      <c r="D97" s="59">
        <v>4497.1000000000004</v>
      </c>
      <c r="E97" s="59">
        <v>5026.8999999999996</v>
      </c>
      <c r="F97">
        <f>F25+E97</f>
        <v>5726.9</v>
      </c>
      <c r="G97">
        <f t="shared" ref="G97:J97" si="72">G25+F97</f>
        <v>5226.8999999999996</v>
      </c>
      <c r="H97">
        <f t="shared" si="72"/>
        <v>5026.8999999999996</v>
      </c>
      <c r="I97">
        <f t="shared" si="72"/>
        <v>5026.8999999999996</v>
      </c>
      <c r="J97">
        <f t="shared" si="72"/>
        <v>5026.8999999999996</v>
      </c>
    </row>
    <row r="98" spans="1:10" ht="15" customHeight="1" x14ac:dyDescent="0.25">
      <c r="B98" t="s">
        <v>52</v>
      </c>
      <c r="C98" s="59">
        <v>3138</v>
      </c>
      <c r="D98" s="66">
        <v>2666.9</v>
      </c>
      <c r="E98" s="66">
        <v>2857.4</v>
      </c>
      <c r="F98">
        <f>F24*F31</f>
        <v>2879.7397299431118</v>
      </c>
      <c r="G98">
        <f t="shared" ref="G98:J98" si="73">G24*G31</f>
        <v>2786.3028338904983</v>
      </c>
      <c r="H98">
        <f t="shared" si="73"/>
        <v>2910.0669088705222</v>
      </c>
      <c r="I98">
        <f t="shared" si="73"/>
        <v>3023.0993198317619</v>
      </c>
      <c r="J98">
        <f t="shared" si="73"/>
        <v>3163.9921916525263</v>
      </c>
    </row>
    <row r="99" spans="1:10" ht="15" customHeight="1" x14ac:dyDescent="0.25">
      <c r="B99" t="s">
        <v>53</v>
      </c>
      <c r="C99">
        <f t="shared" ref="C99:F99" si="74">SUM(C95,C97:C98)</f>
        <v>11684.4</v>
      </c>
      <c r="D99" s="65">
        <f t="shared" si="74"/>
        <v>12043.9</v>
      </c>
      <c r="E99" s="65">
        <f t="shared" si="74"/>
        <v>12857.099999999999</v>
      </c>
      <c r="F99" s="65">
        <f t="shared" si="74"/>
        <v>12128.226078491451</v>
      </c>
      <c r="G99" s="65">
        <f t="shared" ref="G99:J99" si="75">SUM(G95,G97:G98)</f>
        <v>11427.87427021471</v>
      </c>
      <c r="H99" s="65">
        <f t="shared" si="75"/>
        <v>11363.820257607624</v>
      </c>
      <c r="I99" s="65">
        <f t="shared" si="75"/>
        <v>11607.789583116617</v>
      </c>
      <c r="J99" s="65">
        <f t="shared" si="75"/>
        <v>11913.881658868904</v>
      </c>
    </row>
    <row r="101" spans="1:10" ht="15" customHeight="1" x14ac:dyDescent="0.25">
      <c r="B101" t="s">
        <v>95</v>
      </c>
      <c r="C101" s="59">
        <v>5168.8999999999996</v>
      </c>
      <c r="D101" s="59">
        <v>5607.8</v>
      </c>
      <c r="E101" s="59">
        <v>5772.7</v>
      </c>
      <c r="F101">
        <f>F73</f>
        <v>6277.2095809019202</v>
      </c>
      <c r="G101">
        <f t="shared" ref="G101:J101" si="76">G73</f>
        <v>6782.6074529239695</v>
      </c>
      <c r="H101">
        <f t="shared" si="76"/>
        <v>7261.2671967653177</v>
      </c>
      <c r="I101">
        <f t="shared" si="76"/>
        <v>7769.316764482408</v>
      </c>
      <c r="J101">
        <f t="shared" si="76"/>
        <v>8320.3850464163152</v>
      </c>
    </row>
    <row r="102" spans="1:10" ht="15" customHeight="1" x14ac:dyDescent="0.25">
      <c r="B102" t="s">
        <v>54</v>
      </c>
      <c r="C102">
        <f t="shared" ref="C102:F102" si="77">C99+SUM(C101:C101)</f>
        <v>16853.3</v>
      </c>
      <c r="D102" s="65">
        <f t="shared" si="77"/>
        <v>17651.7</v>
      </c>
      <c r="E102" s="65">
        <f t="shared" si="77"/>
        <v>18629.8</v>
      </c>
      <c r="F102" s="65">
        <f t="shared" si="77"/>
        <v>18405.43565939337</v>
      </c>
      <c r="G102" s="65">
        <f t="shared" ref="G102:J102" si="78">G99+SUM(G101:G101)</f>
        <v>18210.481723138681</v>
      </c>
      <c r="H102" s="65">
        <f t="shared" si="78"/>
        <v>18625.087454372941</v>
      </c>
      <c r="I102" s="65">
        <f t="shared" si="78"/>
        <v>19377.106347599023</v>
      </c>
      <c r="J102" s="65">
        <f t="shared" si="78"/>
        <v>20234.266705285219</v>
      </c>
    </row>
    <row r="104" spans="1:10" ht="15" customHeight="1" x14ac:dyDescent="0.25">
      <c r="B104" t="s">
        <v>55</v>
      </c>
      <c r="C104">
        <f t="shared" ref="C104:F104" si="79">C102-C91</f>
        <v>0</v>
      </c>
      <c r="D104">
        <f t="shared" si="79"/>
        <v>0</v>
      </c>
      <c r="E104">
        <f t="shared" si="79"/>
        <v>0</v>
      </c>
      <c r="F104">
        <f t="shared" si="79"/>
        <v>0</v>
      </c>
      <c r="G104">
        <f t="shared" ref="G104:J104" si="80">G102-G91</f>
        <v>0</v>
      </c>
      <c r="H104">
        <f t="shared" si="80"/>
        <v>0</v>
      </c>
      <c r="I104">
        <f t="shared" si="80"/>
        <v>0</v>
      </c>
      <c r="J104">
        <f t="shared" si="80"/>
        <v>0</v>
      </c>
    </row>
    <row r="106" spans="1:10" ht="15" customHeight="1" x14ac:dyDescent="0.25">
      <c r="A106" s="15" t="s">
        <v>56</v>
      </c>
    </row>
    <row r="107" spans="1:10" ht="15" customHeight="1" x14ac:dyDescent="0.25">
      <c r="B107" t="s">
        <v>32</v>
      </c>
      <c r="F107">
        <f>F40</f>
        <v>536.28198090191995</v>
      </c>
      <c r="G107">
        <f t="shared" ref="G107:J107" si="81">G40</f>
        <v>527.479690022049</v>
      </c>
      <c r="H107">
        <f t="shared" si="81"/>
        <v>520.39437986134851</v>
      </c>
      <c r="I107">
        <f t="shared" si="81"/>
        <v>560.55173983025009</v>
      </c>
      <c r="J107">
        <f t="shared" si="81"/>
        <v>611.60328638038072</v>
      </c>
    </row>
    <row r="108" spans="1:10" ht="15" customHeight="1" x14ac:dyDescent="0.25">
      <c r="B108" t="s">
        <v>96</v>
      </c>
      <c r="F108">
        <f>F49</f>
        <v>1092.2051999999999</v>
      </c>
      <c r="G108">
        <f t="shared" ref="G108:J108" si="82">G49</f>
        <v>1107.3564206331419</v>
      </c>
      <c r="H108">
        <f t="shared" si="82"/>
        <v>1104.8104115575657</v>
      </c>
      <c r="I108">
        <f t="shared" si="82"/>
        <v>1107.9303650504257</v>
      </c>
      <c r="J108">
        <f t="shared" si="82"/>
        <v>1117.0984929409581</v>
      </c>
    </row>
    <row r="109" spans="1:10" ht="15" customHeight="1" x14ac:dyDescent="0.25">
      <c r="B109" t="s">
        <v>57</v>
      </c>
      <c r="F109">
        <f>E77-F77</f>
        <v>-26.547691661869521</v>
      </c>
      <c r="G109">
        <f t="shared" ref="G109:J109" si="83">F77-G77</f>
        <v>58.637101440308015</v>
      </c>
      <c r="H109">
        <f t="shared" si="83"/>
        <v>-57.707702810379942</v>
      </c>
      <c r="I109">
        <f t="shared" si="83"/>
        <v>-55.419663235833923</v>
      </c>
      <c r="J109">
        <f t="shared" si="83"/>
        <v>-68.164690779930879</v>
      </c>
    </row>
    <row r="110" spans="1:10" ht="15" customHeight="1" x14ac:dyDescent="0.25">
      <c r="B110" t="s">
        <v>58</v>
      </c>
      <c r="F110">
        <f>E90-F90</f>
        <v>-13.987544915384888</v>
      </c>
      <c r="G110">
        <f t="shared" ref="G110:J110" si="84">F90-G90</f>
        <v>58.503517438136214</v>
      </c>
      <c r="H110">
        <f t="shared" si="84"/>
        <v>-77.492232990397042</v>
      </c>
      <c r="I110">
        <f t="shared" si="84"/>
        <v>-70.772830703000864</v>
      </c>
      <c r="J110">
        <f t="shared" si="84"/>
        <v>-88.217063405378667</v>
      </c>
    </row>
    <row r="111" spans="1:10" ht="15" customHeight="1" x14ac:dyDescent="0.25">
      <c r="B111" t="s">
        <v>59</v>
      </c>
      <c r="F111">
        <f>F98-E98</f>
        <v>22.339729943111706</v>
      </c>
      <c r="G111">
        <f t="shared" ref="G111:J111" si="85">G98-F98</f>
        <v>-93.43689605261352</v>
      </c>
      <c r="H111">
        <f t="shared" si="85"/>
        <v>123.76407498002391</v>
      </c>
      <c r="I111">
        <f t="shared" si="85"/>
        <v>113.03241096123975</v>
      </c>
      <c r="J111">
        <f t="shared" si="85"/>
        <v>140.89287182076441</v>
      </c>
    </row>
    <row r="112" spans="1:10" ht="15" customHeight="1" x14ac:dyDescent="0.25">
      <c r="B112" t="s">
        <v>60</v>
      </c>
      <c r="F112">
        <f>SUM(F107:F111)</f>
        <v>1610.2916742677771</v>
      </c>
      <c r="G112">
        <f t="shared" ref="G112:J112" si="86">SUM(G107:G111)</f>
        <v>1658.5398334810216</v>
      </c>
      <c r="H112">
        <f t="shared" si="86"/>
        <v>1613.7689305981612</v>
      </c>
      <c r="I112">
        <f t="shared" si="86"/>
        <v>1655.3220219030807</v>
      </c>
      <c r="J112">
        <f t="shared" si="86"/>
        <v>1713.2128969567937</v>
      </c>
    </row>
    <row r="114" spans="1:10" ht="15" customHeight="1" x14ac:dyDescent="0.25">
      <c r="B114" t="s">
        <v>220</v>
      </c>
      <c r="F114">
        <f>(F56+F65+F66)*-1</f>
        <v>-1147.1237065015202</v>
      </c>
      <c r="G114">
        <f t="shared" ref="G114:J114" si="87">(G56+G65+G66)*-1</f>
        <v>-1109.9037878368606</v>
      </c>
      <c r="H114">
        <f t="shared" si="87"/>
        <v>-1159.2043211269372</v>
      </c>
      <c r="I114">
        <f t="shared" si="87"/>
        <v>-1191.5284010906073</v>
      </c>
      <c r="J114">
        <f t="shared" si="87"/>
        <v>-1247.0601056510125</v>
      </c>
    </row>
    <row r="115" spans="1:10" ht="15" customHeight="1" x14ac:dyDescent="0.25">
      <c r="B115" t="s">
        <v>61</v>
      </c>
      <c r="F115">
        <f>E87-F87</f>
        <v>0</v>
      </c>
      <c r="G115">
        <f t="shared" ref="G115:J115" si="88">F87-G87</f>
        <v>0</v>
      </c>
      <c r="H115">
        <f t="shared" si="88"/>
        <v>0</v>
      </c>
      <c r="I115">
        <f t="shared" si="88"/>
        <v>0</v>
      </c>
      <c r="J115">
        <f t="shared" si="88"/>
        <v>0</v>
      </c>
    </row>
    <row r="116" spans="1:10" ht="15" customHeight="1" x14ac:dyDescent="0.25">
      <c r="B116" t="s">
        <v>62</v>
      </c>
      <c r="F116">
        <f>SUM(F114:F115)</f>
        <v>-1147.1237065015202</v>
      </c>
      <c r="G116">
        <f t="shared" ref="G116:J116" si="89">SUM(G114:G115)</f>
        <v>-1109.9037878368606</v>
      </c>
      <c r="H116">
        <f t="shared" si="89"/>
        <v>-1159.2043211269372</v>
      </c>
      <c r="I116">
        <f t="shared" si="89"/>
        <v>-1191.5284010906073</v>
      </c>
      <c r="J116">
        <f t="shared" si="89"/>
        <v>-1247.0601056510125</v>
      </c>
    </row>
    <row r="118" spans="1:10" ht="15" customHeight="1" x14ac:dyDescent="0.25">
      <c r="B118" t="s">
        <v>63</v>
      </c>
      <c r="F118">
        <f>F97-E97</f>
        <v>700</v>
      </c>
      <c r="G118">
        <f t="shared" ref="G118:J118" si="90">G97-F97</f>
        <v>-500</v>
      </c>
      <c r="H118">
        <f t="shared" si="90"/>
        <v>-200</v>
      </c>
      <c r="I118">
        <f t="shared" si="90"/>
        <v>0</v>
      </c>
      <c r="J118">
        <f t="shared" si="90"/>
        <v>0</v>
      </c>
    </row>
    <row r="119" spans="1:10" ht="15" customHeight="1" x14ac:dyDescent="0.25">
      <c r="B119" t="s">
        <v>64</v>
      </c>
      <c r="F119">
        <f>F72</f>
        <v>-31.772399999999998</v>
      </c>
      <c r="G119">
        <f t="shared" ref="G119:J119" si="91">G72</f>
        <v>-22.081818000000002</v>
      </c>
      <c r="H119">
        <f t="shared" si="91"/>
        <v>-41.734636020000003</v>
      </c>
      <c r="I119">
        <f t="shared" si="91"/>
        <v>-52.502172113160007</v>
      </c>
      <c r="J119">
        <f t="shared" si="91"/>
        <v>-60.535004446473486</v>
      </c>
    </row>
    <row r="120" spans="1:10" ht="15" customHeight="1" x14ac:dyDescent="0.25">
      <c r="B120" t="s">
        <v>65</v>
      </c>
      <c r="F120">
        <f>SUM(F118:F119)</f>
        <v>668.22760000000005</v>
      </c>
      <c r="G120">
        <f t="shared" ref="G120:J120" si="92">SUM(G118:G119)</f>
        <v>-522.081818</v>
      </c>
      <c r="H120">
        <f t="shared" si="92"/>
        <v>-241.73463602000001</v>
      </c>
      <c r="I120">
        <f t="shared" si="92"/>
        <v>-52.502172113160007</v>
      </c>
      <c r="J120">
        <f t="shared" si="92"/>
        <v>-60.535004446473486</v>
      </c>
    </row>
    <row r="122" spans="1:10" ht="15" customHeight="1" x14ac:dyDescent="0.25">
      <c r="B122" t="s">
        <v>97</v>
      </c>
      <c r="F122">
        <f>E124</f>
        <v>-1295.6000000000001</v>
      </c>
      <c r="G122">
        <f t="shared" ref="G122:J122" si="93">F124</f>
        <v>-164.20443223374309</v>
      </c>
      <c r="H122">
        <f t="shared" si="93"/>
        <v>-137.65020458958213</v>
      </c>
      <c r="I122">
        <f t="shared" si="93"/>
        <v>75.179768861641861</v>
      </c>
      <c r="J122">
        <f t="shared" si="93"/>
        <v>486.47121756095521</v>
      </c>
    </row>
    <row r="123" spans="1:10" ht="15" customHeight="1" x14ac:dyDescent="0.25">
      <c r="B123" t="s">
        <v>66</v>
      </c>
      <c r="F123">
        <f>F112+F116+F120</f>
        <v>1131.395567766257</v>
      </c>
      <c r="G123">
        <f t="shared" ref="G123:J123" si="94">G112+G116+G120</f>
        <v>26.55422764416096</v>
      </c>
      <c r="H123">
        <f t="shared" si="94"/>
        <v>212.82997345122399</v>
      </c>
      <c r="I123">
        <f t="shared" si="94"/>
        <v>411.29144869931338</v>
      </c>
      <c r="J123">
        <f t="shared" si="94"/>
        <v>405.61778685930773</v>
      </c>
    </row>
    <row r="124" spans="1:10" ht="15" customHeight="1" x14ac:dyDescent="0.25">
      <c r="B124" t="s">
        <v>102</v>
      </c>
      <c r="E124">
        <f>E80-E93</f>
        <v>-1295.6000000000001</v>
      </c>
      <c r="F124">
        <f>SUM(F122:F123)</f>
        <v>-164.20443223374309</v>
      </c>
      <c r="G124">
        <f t="shared" ref="G124:J124" si="95">SUM(G122:G123)</f>
        <v>-137.65020458958213</v>
      </c>
      <c r="H124">
        <f t="shared" si="95"/>
        <v>75.179768861641861</v>
      </c>
      <c r="I124">
        <f t="shared" si="95"/>
        <v>486.47121756095521</v>
      </c>
      <c r="J124">
        <f t="shared" si="95"/>
        <v>892.08900442026288</v>
      </c>
    </row>
    <row r="125" spans="1:10" ht="15" customHeight="1" x14ac:dyDescent="0.25">
      <c r="G125" t="str">
        <f t="shared" ref="G125:G126" ca="1" si="96">IF(ISBLANK(F125),"",_xlfn.FORMULATEXT(F125))</f>
        <v/>
      </c>
    </row>
    <row r="126" spans="1:10" ht="15" customHeight="1" x14ac:dyDescent="0.25">
      <c r="A126" s="15" t="s">
        <v>110</v>
      </c>
      <c r="G126" t="str">
        <f t="shared" ca="1" si="96"/>
        <v/>
      </c>
    </row>
    <row r="127" spans="1:10" ht="15" customHeight="1" x14ac:dyDescent="0.25">
      <c r="B127" t="s">
        <v>111</v>
      </c>
      <c r="F127">
        <f>AVERAGE(E93,F93)*F26*-1</f>
        <v>-44.290110805843582</v>
      </c>
      <c r="G127">
        <f t="shared" ref="G127:J127" si="97">AVERAGE(F93,G93)*G26*-1</f>
        <v>-7.5463659205831313</v>
      </c>
      <c r="H127">
        <f t="shared" si="97"/>
        <v>-3.4412551147395534</v>
      </c>
      <c r="I127">
        <f t="shared" si="97"/>
        <v>0</v>
      </c>
      <c r="J127">
        <f t="shared" si="97"/>
        <v>0</v>
      </c>
    </row>
    <row r="128" spans="1:10" ht="15" customHeight="1" x14ac:dyDescent="0.25">
      <c r="B128" t="s">
        <v>112</v>
      </c>
      <c r="F128">
        <f>AVERAGE(E97,F97)*F27*-1</f>
        <v>-322.61399999999998</v>
      </c>
      <c r="G128">
        <f t="shared" ref="G128:J128" si="98">AVERAGE(F97,G97)*G27*-1</f>
        <v>-328.61399999999998</v>
      </c>
      <c r="H128">
        <f t="shared" si="98"/>
        <v>-307.61399999999998</v>
      </c>
      <c r="I128">
        <f t="shared" si="98"/>
        <v>-301.61399999999998</v>
      </c>
      <c r="J128">
        <f t="shared" si="98"/>
        <v>-301.61399999999998</v>
      </c>
    </row>
    <row r="129" spans="1:10" ht="15" customHeight="1" x14ac:dyDescent="0.25">
      <c r="B129" t="s">
        <v>113</v>
      </c>
      <c r="F129">
        <f>AVERAGE(E80,F80)*F28</f>
        <v>4.6769999999999996</v>
      </c>
      <c r="G129">
        <f t="shared" ref="G129:J129" si="99">AVERAGE(F80,G80)*G28</f>
        <v>0</v>
      </c>
      <c r="H129">
        <f t="shared" si="99"/>
        <v>1.1276965329246278</v>
      </c>
      <c r="I129">
        <f t="shared" si="99"/>
        <v>8.4247647963389554</v>
      </c>
      <c r="J129">
        <f t="shared" si="99"/>
        <v>20.678403329718272</v>
      </c>
    </row>
    <row r="130" spans="1:10" ht="15" customHeight="1" x14ac:dyDescent="0.25">
      <c r="G130" t="str">
        <f t="shared" ref="G130:G157" ca="1" si="100">IF(ISBLANK(F130),"",_xlfn.FORMULATEXT(F130))</f>
        <v/>
      </c>
    </row>
    <row r="131" spans="1:10" ht="15" customHeight="1" x14ac:dyDescent="0.25">
      <c r="A131" s="15" t="s">
        <v>67</v>
      </c>
      <c r="G131" t="str">
        <f t="shared" ca="1" si="100"/>
        <v/>
      </c>
    </row>
    <row r="132" spans="1:10" ht="15" customHeight="1" x14ac:dyDescent="0.25">
      <c r="B132" t="s">
        <v>101</v>
      </c>
      <c r="D132" s="60">
        <f>D31/C31-1</f>
        <v>8.1724838017155133E-2</v>
      </c>
      <c r="E132" s="60">
        <f>E31/D31-1</f>
        <v>2.6769998922375082E-2</v>
      </c>
      <c r="F132" s="60">
        <f t="shared" ref="F132:J132" si="101">F31/E31-1</f>
        <v>7.8182018419232779E-3</v>
      </c>
      <c r="G132" s="60">
        <f t="shared" si="101"/>
        <v>-3.2446298907179205E-2</v>
      </c>
      <c r="H132" s="60">
        <f t="shared" si="101"/>
        <v>4.4418744967219759E-2</v>
      </c>
      <c r="I132" s="60">
        <f t="shared" si="101"/>
        <v>3.8841859826896918E-2</v>
      </c>
      <c r="J132" s="60">
        <f t="shared" si="101"/>
        <v>4.6605439290894557E-2</v>
      </c>
    </row>
    <row r="133" spans="1:10" ht="15" customHeight="1" x14ac:dyDescent="0.25">
      <c r="B133" t="s">
        <v>68</v>
      </c>
      <c r="C133" s="60">
        <f>C33/C31</f>
        <v>8.1773408585333635E-2</v>
      </c>
      <c r="D133" s="60">
        <f>D33/D31</f>
        <v>2.6258127087898268E-2</v>
      </c>
      <c r="E133" s="60">
        <f>E33/E31</f>
        <v>6.9137724446154777E-2</v>
      </c>
      <c r="F133" s="60">
        <f t="shared" ref="F133:J133" si="102">F33/F31</f>
        <v>7.8559516532770907E-2</v>
      </c>
      <c r="G133" s="60">
        <f t="shared" si="102"/>
        <v>7.0454358632478092E-2</v>
      </c>
      <c r="H133" s="60">
        <f t="shared" si="102"/>
        <v>6.9294404134979393E-2</v>
      </c>
      <c r="I133" s="60">
        <f t="shared" si="102"/>
        <v>6.986131574299155E-2</v>
      </c>
      <c r="J133" s="60">
        <f t="shared" si="102"/>
        <v>7.0014483815072179E-2</v>
      </c>
    </row>
    <row r="134" spans="1:10" ht="15" customHeight="1" x14ac:dyDescent="0.25">
      <c r="B134" t="s">
        <v>69</v>
      </c>
      <c r="C134" s="60">
        <f>C52/C31</f>
        <v>0.16474165314785855</v>
      </c>
      <c r="D134" s="60">
        <f>D52/D31</f>
        <v>0.10893889866733718</v>
      </c>
      <c r="E134" s="60">
        <f>E52/E31</f>
        <v>0.15255778969187575</v>
      </c>
      <c r="F134" s="60">
        <f t="shared" ref="F134:J134" si="103">F52/F31</f>
        <v>0.16529884734431502</v>
      </c>
      <c r="G134" s="60">
        <f t="shared" si="103"/>
        <v>0.16325523723364993</v>
      </c>
      <c r="H134" s="60">
        <f t="shared" si="103"/>
        <v>0.1596474071057874</v>
      </c>
      <c r="I134" s="60">
        <f t="shared" si="103"/>
        <v>0.15874731364327427</v>
      </c>
      <c r="J134" s="60">
        <f t="shared" si="103"/>
        <v>0.1572462467924432</v>
      </c>
    </row>
    <row r="135" spans="1:10" ht="15" customHeight="1" x14ac:dyDescent="0.25">
      <c r="B135" t="s">
        <v>70</v>
      </c>
      <c r="C135" s="60">
        <f>C42/C31</f>
        <v>5.8372108836929178E-2</v>
      </c>
      <c r="D135" s="60">
        <f>D42/D31</f>
        <v>1.7308452171414204E-2</v>
      </c>
      <c r="E135" s="60">
        <f>E42/E31</f>
        <v>3.5450466603111838E-2</v>
      </c>
      <c r="F135" s="60">
        <f t="shared" ref="F135:J135" si="104">F42/F31</f>
        <v>5.2171069571306808E-2</v>
      </c>
      <c r="G135" s="60">
        <f t="shared" si="104"/>
        <v>5.1875399717221174E-2</v>
      </c>
      <c r="H135" s="60">
        <f t="shared" si="104"/>
        <v>4.7858396491538127E-2</v>
      </c>
      <c r="I135" s="60">
        <f t="shared" si="104"/>
        <v>4.8231339950166673E-2</v>
      </c>
      <c r="J135" s="60">
        <f t="shared" si="104"/>
        <v>4.901013867055052E-2</v>
      </c>
    </row>
    <row r="137" spans="1:10" ht="15" customHeight="1" x14ac:dyDescent="0.25">
      <c r="A137" s="15" t="s">
        <v>71</v>
      </c>
    </row>
    <row r="138" spans="1:10" ht="15" customHeight="1" x14ac:dyDescent="0.25">
      <c r="B138" t="s">
        <v>72</v>
      </c>
      <c r="C138">
        <f>C77</f>
        <v>822.49999999999955</v>
      </c>
      <c r="D138">
        <f>D77</f>
        <v>1752.8999999999996</v>
      </c>
      <c r="E138">
        <f>E77</f>
        <v>1546.1000000000004</v>
      </c>
      <c r="F138">
        <f t="shared" ref="F138:J138" si="105">F77</f>
        <v>1572.6476916618699</v>
      </c>
      <c r="G138">
        <f t="shared" si="105"/>
        <v>1514.0105902215619</v>
      </c>
      <c r="H138">
        <f t="shared" si="105"/>
        <v>1571.7182930319418</v>
      </c>
      <c r="I138">
        <f t="shared" si="105"/>
        <v>1627.1379562677757</v>
      </c>
      <c r="J138">
        <f t="shared" si="105"/>
        <v>1695.3026470477066</v>
      </c>
    </row>
    <row r="139" spans="1:10" ht="15" customHeight="1" x14ac:dyDescent="0.25">
      <c r="B139" t="s">
        <v>73</v>
      </c>
      <c r="C139">
        <f>C138/C31</f>
        <v>7.9898584653643245E-2</v>
      </c>
      <c r="D139" s="60">
        <f>D138/D31</f>
        <v>0.15741405941305359</v>
      </c>
      <c r="E139" s="60">
        <f>E138/E31</f>
        <v>0.13522306864794426</v>
      </c>
      <c r="F139" s="60">
        <f t="shared" ref="F139:J139" si="106">F138/F31</f>
        <v>0.13647793766062466</v>
      </c>
      <c r="G139" s="60">
        <f t="shared" si="106"/>
        <v>0.13579533281015352</v>
      </c>
      <c r="H139" s="60">
        <f t="shared" si="106"/>
        <v>0.13497582196658872</v>
      </c>
      <c r="I139" s="60">
        <f t="shared" si="106"/>
        <v>0.13451050646017146</v>
      </c>
      <c r="J139" s="60">
        <f t="shared" si="106"/>
        <v>0.13390478131527223</v>
      </c>
    </row>
    <row r="140" spans="1:10" ht="15" customHeight="1" x14ac:dyDescent="0.25">
      <c r="B140" t="s">
        <v>74</v>
      </c>
      <c r="C140">
        <f>C86/C31</f>
        <v>0.32852160904578265</v>
      </c>
      <c r="D140" s="60">
        <f>D86/D31</f>
        <v>0.31924638097632818</v>
      </c>
      <c r="E140" s="60">
        <f>E86/E31</f>
        <v>0.34482276078609719</v>
      </c>
      <c r="F140" s="60">
        <f t="shared" ref="F140:J140" si="107">F86/F31</f>
        <v>0.34845379089208067</v>
      </c>
      <c r="G140" s="60">
        <f t="shared" si="107"/>
        <v>0.36230700495885165</v>
      </c>
      <c r="H140" s="60">
        <f t="shared" si="107"/>
        <v>0.3521116304285325</v>
      </c>
      <c r="I140" s="60">
        <f t="shared" si="107"/>
        <v>0.34598867008992873</v>
      </c>
      <c r="J140" s="60">
        <f t="shared" si="107"/>
        <v>0.33954795662990866</v>
      </c>
    </row>
    <row r="142" spans="1:10" ht="15" customHeight="1" x14ac:dyDescent="0.25">
      <c r="A142" s="15" t="s">
        <v>75</v>
      </c>
    </row>
    <row r="143" spans="1:10" ht="15" customHeight="1" x14ac:dyDescent="0.25">
      <c r="B143" t="s">
        <v>50</v>
      </c>
      <c r="C143">
        <f>C93</f>
        <v>1712.9</v>
      </c>
      <c r="D143">
        <f>D93</f>
        <v>1835.1</v>
      </c>
      <c r="E143">
        <f>E93</f>
        <v>1607.4</v>
      </c>
      <c r="F143">
        <f t="shared" ref="F143:J143" si="108">F93</f>
        <v>164.20443223374309</v>
      </c>
      <c r="G143">
        <f t="shared" si="108"/>
        <v>137.65020458958213</v>
      </c>
      <c r="H143">
        <f t="shared" si="108"/>
        <v>0</v>
      </c>
      <c r="I143">
        <f t="shared" si="108"/>
        <v>0</v>
      </c>
      <c r="J143">
        <f t="shared" si="108"/>
        <v>0</v>
      </c>
    </row>
    <row r="144" spans="1:10" ht="15" customHeight="1" x14ac:dyDescent="0.25">
      <c r="B144" t="s">
        <v>76</v>
      </c>
      <c r="C144">
        <f>C97</f>
        <v>3441.1</v>
      </c>
      <c r="D144">
        <f>D97</f>
        <v>4497.1000000000004</v>
      </c>
      <c r="E144">
        <f>E97</f>
        <v>5026.8999999999996</v>
      </c>
      <c r="F144">
        <f t="shared" ref="F144:J144" si="109">F97</f>
        <v>5726.9</v>
      </c>
      <c r="G144">
        <f t="shared" si="109"/>
        <v>5226.8999999999996</v>
      </c>
      <c r="H144">
        <f t="shared" si="109"/>
        <v>5026.8999999999996</v>
      </c>
      <c r="I144">
        <f t="shared" si="109"/>
        <v>5026.8999999999996</v>
      </c>
      <c r="J144">
        <f t="shared" si="109"/>
        <v>5026.8999999999996</v>
      </c>
    </row>
    <row r="145" spans="1:10" ht="15" customHeight="1" x14ac:dyDescent="0.25">
      <c r="B145" t="s">
        <v>77</v>
      </c>
      <c r="C145">
        <f t="shared" ref="C145:D145" si="110">SUM(C143:C144)</f>
        <v>5154</v>
      </c>
      <c r="D145">
        <f t="shared" si="110"/>
        <v>6332.2000000000007</v>
      </c>
      <c r="E145">
        <f>SUM(E143:E144)</f>
        <v>6634.2999999999993</v>
      </c>
      <c r="F145">
        <f t="shared" ref="F145:J145" si="111">SUM(F143:F144)</f>
        <v>5891.104432233743</v>
      </c>
      <c r="G145">
        <f t="shared" si="111"/>
        <v>5364.5502045895819</v>
      </c>
      <c r="H145">
        <f t="shared" si="111"/>
        <v>5026.8999999999996</v>
      </c>
      <c r="I145">
        <f t="shared" si="111"/>
        <v>5026.8999999999996</v>
      </c>
      <c r="J145">
        <f t="shared" si="111"/>
        <v>5026.8999999999996</v>
      </c>
    </row>
    <row r="146" spans="1:10" ht="15" customHeight="1" x14ac:dyDescent="0.25">
      <c r="B146" t="s">
        <v>78</v>
      </c>
      <c r="C146">
        <f>C145-C80</f>
        <v>4671</v>
      </c>
      <c r="D146">
        <f>D145-D80</f>
        <v>6014.1</v>
      </c>
      <c r="E146">
        <f>E145-E80</f>
        <v>6322.4999999999991</v>
      </c>
      <c r="F146">
        <f t="shared" ref="F146:J146" si="112">F145-F80</f>
        <v>5891.104432233743</v>
      </c>
      <c r="G146">
        <f t="shared" si="112"/>
        <v>5364.5502045895819</v>
      </c>
      <c r="H146">
        <f t="shared" si="112"/>
        <v>4951.720231138358</v>
      </c>
      <c r="I146">
        <f t="shared" si="112"/>
        <v>4540.4287824390449</v>
      </c>
      <c r="J146">
        <f t="shared" si="112"/>
        <v>4134.8109955797372</v>
      </c>
    </row>
    <row r="147" spans="1:10" ht="15" customHeight="1" x14ac:dyDescent="0.25">
      <c r="B147" t="s">
        <v>79</v>
      </c>
      <c r="C147" s="62">
        <f>C145/C52</f>
        <v>3.0390942862197061</v>
      </c>
      <c r="D147" s="62">
        <f>D145/D52</f>
        <v>5.2198499711482986</v>
      </c>
      <c r="E147" s="62">
        <f>E145/E52</f>
        <v>3.8034168434328954</v>
      </c>
      <c r="F147" s="62">
        <f t="shared" ref="F147:J147" si="113">F145/F52</f>
        <v>3.092843220932457</v>
      </c>
      <c r="G147" s="62">
        <f t="shared" si="113"/>
        <v>2.9472849233306095</v>
      </c>
      <c r="H147" s="62">
        <f t="shared" si="113"/>
        <v>2.7040807065506973</v>
      </c>
      <c r="I147" s="62">
        <f t="shared" si="113"/>
        <v>2.6177350802765416</v>
      </c>
      <c r="J147" s="62">
        <f t="shared" si="113"/>
        <v>2.5250431377829141</v>
      </c>
    </row>
    <row r="148" spans="1:10" ht="15" customHeight="1" x14ac:dyDescent="0.25">
      <c r="B148" t="s">
        <v>80</v>
      </c>
      <c r="C148" s="62">
        <f>C146/C52</f>
        <v>2.7542897576508047</v>
      </c>
      <c r="D148" s="62">
        <f>D146/D52</f>
        <v>4.9576292144093648</v>
      </c>
      <c r="E148" s="62">
        <f>E146/E52</f>
        <v>3.6246631886716729</v>
      </c>
      <c r="F148" s="62">
        <f t="shared" ref="F148:J148" si="114">F146/F52</f>
        <v>3.092843220932457</v>
      </c>
      <c r="G148" s="62">
        <f t="shared" si="114"/>
        <v>2.9472849233306095</v>
      </c>
      <c r="H148" s="62">
        <f t="shared" si="114"/>
        <v>2.6636398458807604</v>
      </c>
      <c r="I148" s="62">
        <f t="shared" si="114"/>
        <v>2.3644074286912398</v>
      </c>
      <c r="J148" s="62">
        <f t="shared" si="114"/>
        <v>2.0769412819865036</v>
      </c>
    </row>
    <row r="149" spans="1:10" ht="15" customHeight="1" x14ac:dyDescent="0.25">
      <c r="B149" t="s">
        <v>81</v>
      </c>
      <c r="C149">
        <f>C37</f>
        <v>-35.1</v>
      </c>
      <c r="D149">
        <f>D37</f>
        <v>-30.2</v>
      </c>
      <c r="E149">
        <f>E37</f>
        <v>-200.8</v>
      </c>
      <c r="F149">
        <f t="shared" ref="F149:J149" si="115">F37</f>
        <v>0</v>
      </c>
      <c r="G149">
        <f t="shared" si="115"/>
        <v>0</v>
      </c>
      <c r="H149">
        <f t="shared" si="115"/>
        <v>0</v>
      </c>
      <c r="I149">
        <f t="shared" si="115"/>
        <v>0</v>
      </c>
      <c r="J149">
        <f t="shared" si="115"/>
        <v>0</v>
      </c>
    </row>
    <row r="150" spans="1:10" ht="15" customHeight="1" x14ac:dyDescent="0.25">
      <c r="B150" t="s">
        <v>82</v>
      </c>
      <c r="C150" s="62">
        <f>IFERROR(C52/C149,"na")</f>
        <v>-48.316239316239319</v>
      </c>
      <c r="D150" s="62">
        <f>IFERROR(D52/D149,"na")</f>
        <v>-40.168874172185426</v>
      </c>
      <c r="E150" s="62">
        <f>IFERROR(E52/E149,"na")</f>
        <v>-8.6867529880478074</v>
      </c>
      <c r="F150" s="62" t="str">
        <f t="shared" ref="F150:J150" si="116">IFERROR(F52/F149,"na")</f>
        <v>na</v>
      </c>
      <c r="G150" s="62" t="str">
        <f t="shared" si="116"/>
        <v>na</v>
      </c>
      <c r="H150" s="62" t="str">
        <f t="shared" si="116"/>
        <v>na</v>
      </c>
      <c r="I150" s="62" t="str">
        <f t="shared" si="116"/>
        <v>na</v>
      </c>
      <c r="J150" s="62" t="str">
        <f t="shared" si="116"/>
        <v>na</v>
      </c>
    </row>
    <row r="151" spans="1:10" ht="15" customHeight="1" x14ac:dyDescent="0.25">
      <c r="B151" t="s">
        <v>83</v>
      </c>
      <c r="C151" s="60">
        <f>C146/(C146+C101)</f>
        <v>0.47469994613766403</v>
      </c>
      <c r="D151" s="60">
        <f>D146/(D146+D101)</f>
        <v>0.51747993013190607</v>
      </c>
      <c r="E151" s="60">
        <f>E146/(E146+E101)</f>
        <v>0.52272802434023413</v>
      </c>
      <c r="F151" s="60">
        <f t="shared" ref="F151:J151" si="117">F146/(F146+F101)</f>
        <v>0.48413481324317498</v>
      </c>
      <c r="G151" s="60">
        <f t="shared" si="117"/>
        <v>0.44163007971427554</v>
      </c>
      <c r="H151" s="60">
        <f t="shared" si="117"/>
        <v>0.40544709149744096</v>
      </c>
      <c r="I151" s="60">
        <f t="shared" si="117"/>
        <v>0.36884830520112266</v>
      </c>
      <c r="J151" s="60">
        <f t="shared" si="117"/>
        <v>0.33197478238303973</v>
      </c>
    </row>
    <row r="152" spans="1:10" ht="15" customHeight="1" x14ac:dyDescent="0.25">
      <c r="G152" t="str">
        <f t="shared" ca="1" si="100"/>
        <v/>
      </c>
    </row>
    <row r="153" spans="1:10" ht="15" customHeight="1" x14ac:dyDescent="0.25">
      <c r="A153" s="15" t="s">
        <v>84</v>
      </c>
      <c r="G153" t="str">
        <f t="shared" ca="1" si="100"/>
        <v/>
      </c>
    </row>
    <row r="154" spans="1:10" ht="15" customHeight="1" x14ac:dyDescent="0.25">
      <c r="G154" t="str">
        <f t="shared" ca="1" si="100"/>
        <v/>
      </c>
    </row>
    <row r="155" spans="1:10" ht="15" customHeight="1" x14ac:dyDescent="0.25">
      <c r="G155" t="str">
        <f t="shared" ca="1" si="100"/>
        <v/>
      </c>
    </row>
    <row r="156" spans="1:10" ht="15" customHeight="1" x14ac:dyDescent="0.25">
      <c r="G156" t="str">
        <f t="shared" ca="1" si="100"/>
        <v/>
      </c>
    </row>
    <row r="157" spans="1:10" ht="15" customHeight="1" x14ac:dyDescent="0.25">
      <c r="G157" t="str">
        <f t="shared" ca="1" si="100"/>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