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73EA0B51-1839-4CDE-A88D-96A1D1958187}" xr6:coauthVersionLast="47" xr6:coauthVersionMax="47" xr10:uidLastSave="{80C0C69B-94D5-4EED-97FD-B3224C713F14}"/>
  <bookViews>
    <workbookView xWindow="-120" yWindow="-120" windowWidth="51840" windowHeight="21120" activeTab="2"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4" l="1"/>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62" i="14"/>
  <c r="G63" i="14"/>
  <c r="G64" i="14"/>
  <c r="G57" i="14"/>
  <c r="G58" i="14"/>
  <c r="G55" i="14"/>
  <c r="G37" i="14"/>
  <c r="G34" i="14"/>
  <c r="G25" i="14"/>
  <c r="G18" i="14"/>
  <c r="G19" i="14"/>
  <c r="F8" i="14"/>
  <c r="D75" i="2"/>
  <c r="E75" i="2"/>
  <c r="C75" i="2"/>
  <c r="I48" i="14" l="1"/>
  <c r="H44" i="14"/>
  <c r="H49" i="14" s="1"/>
  <c r="G44" i="14"/>
  <c r="G28" i="14"/>
  <c r="H27" i="14"/>
  <c r="J23" i="14"/>
  <c r="J24" i="14" s="1"/>
  <c r="I24" i="14"/>
  <c r="H24" i="14"/>
  <c r="H10" i="14"/>
  <c r="H15" i="14" s="1"/>
  <c r="I14" i="14"/>
  <c r="G10" i="14"/>
  <c r="D49" i="14"/>
  <c r="E49" i="14"/>
  <c r="C49" i="14"/>
  <c r="I44" i="14" l="1"/>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E11" i="2" l="1"/>
  <c r="D11" i="2"/>
  <c r="C11" i="2"/>
  <c r="E10" i="2"/>
  <c r="F10" i="2" s="1"/>
  <c r="G10" i="2" s="1"/>
  <c r="H10" i="2" s="1"/>
  <c r="I10" i="2" s="1"/>
  <c r="J10" i="2" s="1"/>
  <c r="D10" i="2"/>
  <c r="C10" i="2"/>
  <c r="E9" i="2"/>
  <c r="D9" i="2"/>
  <c r="D8" i="2"/>
  <c r="E8" i="2" l="1"/>
  <c r="F11" i="2"/>
  <c r="G11" i="2" s="1"/>
  <c r="H11" i="2" s="1"/>
  <c r="I11" i="2" s="1"/>
  <c r="J11" i="2" s="1"/>
  <c r="F8" i="2" l="1"/>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<sst xmlns="http://schemas.openxmlformats.org/spreadsheetml/2006/main" count="265" uniqueCount="225">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</sst>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tabSelected="1" zoomScale="130" zoomScaleNormal="130" workbookViewId="0">
      <pane xSplit="2" ySplit="2" topLeftCell="D45" activePane="bottomRight" state="frozen"/>
      <selection activeCell="C7" sqref="C7"/>
      <selection pane="topRight" activeCell="C7" sqref="C7"/>
      <selection pane="bottomLeft" activeCell="C7" sqref="C7"/>
      <selection pane="bottomRight" activeCell="J62" sqref="J62"/>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5">F45</f>
        <v>2847.82</v>
      </c>
      <c r="H42">
        <f t="shared" si="15"/>
        <v>2741.6986000000011</v>
      </c>
      <c r="I42">
        <f t="shared" si="15"/>
        <v>2777.7354316000014</v>
      </c>
      <c r="J42">
        <f t="shared" si="15"/>
        <v>2998.0884722308028</v>
      </c>
    </row>
    <row r="43" spans="1:10" ht="15" customHeight="1" outlineLevel="1" x14ac:dyDescent="0.25">
      <c r="B43" t="s">
        <v>158</v>
      </c>
      <c r="C43" s="59">
        <v>4329</v>
      </c>
      <c r="D43" s="59">
        <v>3362</v>
      </c>
      <c r="E43" s="59">
        <v>3032</v>
      </c>
      <c r="F43">
        <f>(1+F41)*E43</f>
        <v>2546.88</v>
      </c>
      <c r="G43">
        <f t="shared" ref="G43:J43" si="16">(1+G41)*F43</f>
        <v>2801.5680000000002</v>
      </c>
      <c r="H43">
        <f t="shared" si="16"/>
        <v>3193.7875200000008</v>
      </c>
      <c r="I43">
        <f t="shared" si="16"/>
        <v>3577.0420224000013</v>
      </c>
      <c r="J43">
        <f t="shared" si="16"/>
        <v>3863.2053841920015</v>
      </c>
    </row>
    <row r="44" spans="1:10" ht="15" customHeight="1" outlineLevel="1" x14ac:dyDescent="0.25">
      <c r="B44" t="s">
        <v>118</v>
      </c>
      <c r="C44" s="59">
        <v>-3796</v>
      </c>
      <c r="D44" s="59">
        <v>-3807</v>
      </c>
      <c r="E44" s="59">
        <v>-2997</v>
      </c>
      <c r="F44">
        <f>F48*-1</f>
        <v>-2937.06</v>
      </c>
      <c r="G44">
        <f t="shared" ref="G44:J44" si="17">G48*-1</f>
        <v>-2907.6893999999998</v>
      </c>
      <c r="H44">
        <f t="shared" si="17"/>
        <v>-3157.7506883999999</v>
      </c>
      <c r="I44">
        <f t="shared" si="17"/>
        <v>-3356.6889817691999</v>
      </c>
      <c r="J44">
        <f t="shared" si="17"/>
        <v>-3658.7909901284283</v>
      </c>
    </row>
    <row r="45" spans="1:10" ht="15" customHeight="1" outlineLevel="1" x14ac:dyDescent="0.25">
      <c r="B45" t="s">
        <v>117</v>
      </c>
      <c r="C45" s="59">
        <v>3792</v>
      </c>
      <c r="D45" s="59">
        <v>3327</v>
      </c>
      <c r="E45" s="59">
        <v>3238</v>
      </c>
      <c r="F45">
        <f>SUM(F42:F44)</f>
        <v>2847.82</v>
      </c>
      <c r="G45">
        <f t="shared" ref="G45:J45" si="18">SUM(G42:G44)</f>
        <v>2741.6986000000011</v>
      </c>
      <c r="H45">
        <f t="shared" si="18"/>
        <v>2777.7354316000014</v>
      </c>
      <c r="I45">
        <f t="shared" si="18"/>
        <v>2998.0884722308028</v>
      </c>
      <c r="J45">
        <f t="shared" si="18"/>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19">(1+G47)*F48</f>
        <v>2907.6893999999998</v>
      </c>
      <c r="H48">
        <f t="shared" si="19"/>
        <v>3157.7506883999999</v>
      </c>
      <c r="I48">
        <f t="shared" si="19"/>
        <v>3356.6889817691999</v>
      </c>
      <c r="J48">
        <f t="shared" si="19"/>
        <v>3658.7909901284283</v>
      </c>
    </row>
    <row r="49" spans="1:10" ht="15" customHeight="1" x14ac:dyDescent="0.25">
      <c r="B49" t="s">
        <v>156</v>
      </c>
      <c r="C49" s="60">
        <f>C43/C44*-1</f>
        <v>1.1404109589041096</v>
      </c>
      <c r="D49" s="60">
        <f t="shared" ref="D49:F49" si="20">D43/D44*-1</f>
        <v>0.88311006041502493</v>
      </c>
      <c r="E49" s="60">
        <f t="shared" si="20"/>
        <v>1.0116783450116784</v>
      </c>
      <c r="F49" s="60">
        <f t="shared" si="20"/>
        <v>0.86715286715286721</v>
      </c>
      <c r="G49" s="60">
        <f t="shared" ref="G49:J49" si="21">G43/G44*-1</f>
        <v>0.96350318572540805</v>
      </c>
      <c r="H49" s="60">
        <f t="shared" si="21"/>
        <v>1.0114121839106496</v>
      </c>
      <c r="I49" s="60">
        <f t="shared" si="21"/>
        <v>1.065645951062961</v>
      </c>
      <c r="J49" s="60">
        <f t="shared" si="21"/>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2">G51*G48</f>
        <v>203.53825800000001</v>
      </c>
      <c r="H52">
        <f t="shared" si="22"/>
        <v>236.83130162999998</v>
      </c>
      <c r="I52">
        <f t="shared" si="22"/>
        <v>251.75167363268997</v>
      </c>
      <c r="J52">
        <f t="shared" si="22"/>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23">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23"/>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G62" t="str">
        <f t="shared" ref="G62:G64" ca="1" si="24">IF(ISBLANK(F62),"",_xlfn.FORMULATEXT(F62))</f>
        <v/>
      </c>
    </row>
    <row r="63" spans="1:10" ht="15" customHeight="1" x14ac:dyDescent="0.25">
      <c r="B63" t="s">
        <v>196</v>
      </c>
      <c r="C63" s="59">
        <f>C64-C62</f>
        <v>-5.2000000000007276</v>
      </c>
      <c r="D63" s="59">
        <f>D64-D62</f>
        <v>-15.600000000000364</v>
      </c>
      <c r="E63" s="59">
        <f>E64-E62</f>
        <v>-27.5</v>
      </c>
      <c r="G63" t="str">
        <f t="shared" ca="1" si="24"/>
        <v/>
      </c>
    </row>
    <row r="64" spans="1:10" ht="15" customHeight="1" x14ac:dyDescent="0.25">
      <c r="B64" t="s">
        <v>99</v>
      </c>
      <c r="C64" s="59">
        <v>10294.299999999999</v>
      </c>
      <c r="D64" s="59">
        <v>11135.6</v>
      </c>
      <c r="E64" s="59">
        <v>11433.7</v>
      </c>
      <c r="G64" t="str">
        <f t="shared" ca="1" si="24"/>
        <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5">IF(ISBLANK(F68),"",_xlfn.FORMULATEXT(F68))</f>
        <v/>
      </c>
    </row>
    <row r="69" spans="1:10" ht="15" customHeight="1" x14ac:dyDescent="0.25">
      <c r="B69" t="s">
        <v>197</v>
      </c>
      <c r="C69">
        <f>C70-C68</f>
        <v>-104.20000000000005</v>
      </c>
      <c r="D69">
        <f>D70-D68</f>
        <v>-82.600000000000023</v>
      </c>
      <c r="E69">
        <f>E70-E68</f>
        <v>-102.29999999999995</v>
      </c>
      <c r="G69" t="str">
        <f t="shared" ca="1" si="25"/>
        <v/>
      </c>
    </row>
    <row r="70" spans="1:10" ht="15" customHeight="1" x14ac:dyDescent="0.25">
      <c r="B70" t="s">
        <v>191</v>
      </c>
      <c r="C70" s="59">
        <v>841.8</v>
      </c>
      <c r="D70" s="59">
        <v>292.39999999999998</v>
      </c>
      <c r="E70" s="59">
        <v>790.5</v>
      </c>
      <c r="G70" t="str">
        <f t="shared" ca="1" si="25"/>
        <v/>
      </c>
    </row>
    <row r="71" spans="1:10" ht="15" customHeight="1" x14ac:dyDescent="0.25">
      <c r="B71" t="s">
        <v>194</v>
      </c>
      <c r="C71" s="60">
        <f>C70/C64</f>
        <v>8.1773408585333635E-2</v>
      </c>
      <c r="D71" s="60">
        <f>D70/D64</f>
        <v>2.6258127087898268E-2</v>
      </c>
      <c r="E71" s="60">
        <f>E70/E64</f>
        <v>6.9137724446154777E-2</v>
      </c>
      <c r="F71" s="60"/>
      <c r="G71" s="60" t="str">
        <f t="shared" ca="1" si="25"/>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t="e">
        <f>D57/C58</f>
        <v>#DIV/0!</v>
      </c>
      <c r="E15" s="60" t="e">
        <f>E57/D58</f>
        <v>#DIV/0!</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row>
    <row r="32" spans="1:11" ht="15" customHeight="1" x14ac:dyDescent="0.25">
      <c r="B32" t="s">
        <v>211</v>
      </c>
      <c r="C32">
        <f>C33-C31</f>
        <v>-9452.5</v>
      </c>
      <c r="D32">
        <f t="shared" ref="D32:E32" si="10">D33-D31</f>
        <v>-10843.2</v>
      </c>
      <c r="E32">
        <f t="shared" si="10"/>
        <v>-10643.2</v>
      </c>
      <c r="K32" s="71"/>
    </row>
    <row r="33" spans="2:13" ht="15" customHeight="1" x14ac:dyDescent="0.25">
      <c r="B33" t="s">
        <v>210</v>
      </c>
      <c r="C33">
        <f>Segment!C70</f>
        <v>841.8</v>
      </c>
      <c r="D33">
        <f>Segment!D70</f>
        <v>292.39999999999998</v>
      </c>
      <c r="E33">
        <f>Segment!E70</f>
        <v>790.5</v>
      </c>
      <c r="K33" s="71"/>
    </row>
    <row r="34" spans="2:13" ht="15" customHeight="1" x14ac:dyDescent="0.25">
      <c r="B34" t="s">
        <v>190</v>
      </c>
      <c r="C34">
        <f>Segment!C74*-1</f>
        <v>37.799999999999997</v>
      </c>
      <c r="D34">
        <f>Segment!D74*-1</f>
        <v>-31.5</v>
      </c>
      <c r="E34">
        <f>Segment!E74*-1</f>
        <v>-37.200000000000003</v>
      </c>
      <c r="K34" s="71"/>
    </row>
    <row r="35" spans="2:13" ht="15" customHeight="1" x14ac:dyDescent="0.25">
      <c r="B35" t="s">
        <v>193</v>
      </c>
      <c r="C35">
        <f>Segment!C75*-1</f>
        <v>-84.8</v>
      </c>
      <c r="D35">
        <f>Segment!D75*-1</f>
        <v>-92.7</v>
      </c>
      <c r="E35">
        <f>Segment!E75*-1</f>
        <v>-92.7</v>
      </c>
      <c r="K35" s="71"/>
    </row>
    <row r="36" spans="2:13" ht="15" customHeight="1" x14ac:dyDescent="0.25">
      <c r="B36" t="s">
        <v>212</v>
      </c>
      <c r="C36">
        <f>C33+C34+C35</f>
        <v>794.8</v>
      </c>
      <c r="D36">
        <f t="shared" ref="D36:E36" si="11">D33+D34+D35</f>
        <v>168.2</v>
      </c>
      <c r="E36">
        <f t="shared" si="11"/>
        <v>660.59999999999991</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M38" s="65"/>
    </row>
    <row r="39" spans="2:13" ht="15" customHeight="1" x14ac:dyDescent="0.25">
      <c r="B39" t="s">
        <v>31</v>
      </c>
      <c r="C39" s="59">
        <v>-191.7</v>
      </c>
      <c r="D39" s="66">
        <v>-32.200000000000003</v>
      </c>
      <c r="E39" s="66">
        <v>-145.4</v>
      </c>
    </row>
    <row r="40" spans="2:13" ht="15" customHeight="1" x14ac:dyDescent="0.25">
      <c r="B40" t="s">
        <v>32</v>
      </c>
      <c r="C40">
        <f t="shared" ref="C40:E40" si="12">SUM(C38:C39)</f>
        <v>568</v>
      </c>
      <c r="D40">
        <f t="shared" si="12"/>
        <v>105.8</v>
      </c>
      <c r="E40">
        <f t="shared" si="12"/>
        <v>314.39999999999986</v>
      </c>
      <c r="M40" s="65"/>
    </row>
    <row r="42" spans="2:13" ht="15" customHeight="1" x14ac:dyDescent="0.25">
      <c r="B42" t="s">
        <v>153</v>
      </c>
      <c r="C42">
        <f>C40+(Segment!C74+Segment!C75)*(1+C8)</f>
        <v>600.9</v>
      </c>
      <c r="D42">
        <f>D40+(Segment!D74+Segment!D75)*(1+D8)</f>
        <v>192.74</v>
      </c>
      <c r="E42">
        <f>E40+(Segment!E74+Segment!E75)*(1+E8)</f>
        <v>405.32999999999987</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c r="G44" s="67"/>
      <c r="H44" s="67"/>
      <c r="I44" s="67"/>
      <c r="J44" s="67"/>
      <c r="M44" s="67"/>
    </row>
    <row r="45" spans="2:13" ht="15" customHeight="1" x14ac:dyDescent="0.25">
      <c r="B45" t="s">
        <v>27</v>
      </c>
      <c r="C45" s="59">
        <v>131.1</v>
      </c>
      <c r="D45" s="66">
        <v>131.1</v>
      </c>
      <c r="E45" s="66">
        <v>131.1</v>
      </c>
    </row>
    <row r="46" spans="2:13" ht="15" customHeight="1" x14ac:dyDescent="0.25">
      <c r="B46" t="s">
        <v>28</v>
      </c>
      <c r="C46" s="59">
        <v>131.1</v>
      </c>
      <c r="D46" s="66">
        <v>131.1</v>
      </c>
      <c r="E46" s="66">
        <v>131.1</v>
      </c>
    </row>
    <row r="47" spans="2:13" ht="15" customHeight="1" x14ac:dyDescent="0.25">
      <c r="B47" t="s">
        <v>33</v>
      </c>
      <c r="C47">
        <f t="shared" ref="C47:E47" si="13">C42/C46</f>
        <v>4.583524027459954</v>
      </c>
      <c r="D47" s="64">
        <f t="shared" si="13"/>
        <v>1.4701754385964914</v>
      </c>
      <c r="E47" s="64">
        <f t="shared" si="13"/>
        <v>3.0917620137299764</v>
      </c>
      <c r="F47" s="67"/>
      <c r="G47" s="67"/>
      <c r="H47" s="67"/>
      <c r="I47" s="67"/>
      <c r="J47" s="67"/>
      <c r="M47" s="67"/>
    </row>
    <row r="49" spans="1:10" ht="15" customHeight="1" x14ac:dyDescent="0.25">
      <c r="B49" t="s">
        <v>215</v>
      </c>
      <c r="C49">
        <f>(C57+C67)*-1</f>
        <v>938.9</v>
      </c>
      <c r="D49">
        <f>(D57+D67)*-1</f>
        <v>1013.4</v>
      </c>
      <c r="E49">
        <f>(E57+E67)*-1</f>
        <v>1046.5</v>
      </c>
    </row>
    <row r="50" spans="1:10" ht="15" customHeight="1" x14ac:dyDescent="0.25">
      <c r="B50" t="s">
        <v>214</v>
      </c>
      <c r="C50">
        <f t="shared" ref="C50:E50" si="14">C49+C35</f>
        <v>854.1</v>
      </c>
      <c r="D50">
        <f t="shared" si="14"/>
        <v>920.69999999999993</v>
      </c>
      <c r="E50">
        <f t="shared" si="14"/>
        <v>953.8</v>
      </c>
    </row>
    <row r="51" spans="1:10" ht="15" customHeight="1" x14ac:dyDescent="0.25">
      <c r="B51" t="s">
        <v>213</v>
      </c>
      <c r="D51" s="60">
        <f>D50/C50-1</f>
        <v>7.7976817702845036E-2</v>
      </c>
      <c r="E51" s="60">
        <f t="shared" ref="E51" si="15">E50/D50-1</f>
        <v>3.5950906918648773E-2</v>
      </c>
      <c r="F51" s="60"/>
      <c r="G51" s="60"/>
      <c r="H51" s="60"/>
      <c r="I51" s="60"/>
      <c r="J51" s="60"/>
    </row>
    <row r="52" spans="1:10" ht="15" customHeight="1" x14ac:dyDescent="0.25">
      <c r="B52" t="s">
        <v>219</v>
      </c>
      <c r="C52">
        <f t="shared" ref="C52:E52" si="16">C33+C50</f>
        <v>1695.9</v>
      </c>
      <c r="D52">
        <f t="shared" si="16"/>
        <v>1213.0999999999999</v>
      </c>
      <c r="E52">
        <f t="shared" si="16"/>
        <v>1744.3</v>
      </c>
    </row>
    <row r="54" spans="1:10" ht="15" customHeight="1" x14ac:dyDescent="0.25">
      <c r="A54" s="15" t="s">
        <v>38</v>
      </c>
    </row>
    <row r="55" spans="1:10" ht="15" customHeight="1" x14ac:dyDescent="0.25">
      <c r="B55" t="s">
        <v>121</v>
      </c>
      <c r="D55" s="59"/>
      <c r="E55" s="59"/>
    </row>
    <row r="56" spans="1:10" ht="15" customHeight="1" x14ac:dyDescent="0.25">
      <c r="B56" t="s">
        <v>200</v>
      </c>
      <c r="C56" s="59">
        <f>333.8+529.1</f>
        <v>862.90000000000009</v>
      </c>
      <c r="D56" s="59">
        <f>382.7+514.7</f>
        <v>897.40000000000009</v>
      </c>
      <c r="E56" s="59">
        <f>442.8+608.9</f>
        <v>1051.7</v>
      </c>
    </row>
    <row r="57" spans="1:10" ht="15" customHeight="1" x14ac:dyDescent="0.25">
      <c r="B57" t="s">
        <v>124</v>
      </c>
      <c r="C57" s="66">
        <v>-768.4</v>
      </c>
      <c r="D57" s="66">
        <v>-824.4</v>
      </c>
      <c r="E57" s="66">
        <v>-854.3</v>
      </c>
    </row>
    <row r="58" spans="1:10" ht="15" customHeight="1" x14ac:dyDescent="0.25">
      <c r="B58" t="s">
        <v>122</v>
      </c>
    </row>
    <row r="60" spans="1:10" ht="15" customHeight="1" x14ac:dyDescent="0.25">
      <c r="B60" t="s">
        <v>203</v>
      </c>
      <c r="D60" s="59">
        <v>203.3</v>
      </c>
      <c r="E60" s="59">
        <v>235.1</v>
      </c>
    </row>
    <row r="61" spans="1:10" ht="15.75" customHeight="1" x14ac:dyDescent="0.25">
      <c r="B61" t="s">
        <v>202</v>
      </c>
      <c r="D61" s="59">
        <v>118</v>
      </c>
      <c r="E61" s="59">
        <v>116</v>
      </c>
    </row>
    <row r="62" spans="1:10" ht="15.75" customHeight="1" x14ac:dyDescent="0.25">
      <c r="B62" t="s">
        <v>204</v>
      </c>
      <c r="D62">
        <f>SUM(D60:D61)</f>
        <v>321.3</v>
      </c>
      <c r="E62">
        <f>SUM(E60:E61)</f>
        <v>351.1</v>
      </c>
    </row>
    <row r="64" spans="1:10" ht="15" customHeight="1" x14ac:dyDescent="0.25">
      <c r="B64" t="s">
        <v>123</v>
      </c>
      <c r="D64" s="59"/>
      <c r="E64" s="59"/>
    </row>
    <row r="65" spans="1:5" ht="15" customHeight="1" x14ac:dyDescent="0.25">
      <c r="B65" t="s">
        <v>202</v>
      </c>
      <c r="C65" s="59">
        <v>100</v>
      </c>
      <c r="D65">
        <f>Model!D61</f>
        <v>118</v>
      </c>
      <c r="E65">
        <f>Model!E61</f>
        <v>116</v>
      </c>
    </row>
    <row r="66" spans="1:5" ht="15" customHeight="1" x14ac:dyDescent="0.25">
      <c r="B66" t="s">
        <v>207</v>
      </c>
      <c r="C66" s="59">
        <f>118-C65</f>
        <v>18</v>
      </c>
      <c r="D66" s="59">
        <f>144.7-D65</f>
        <v>26.699999999999989</v>
      </c>
      <c r="E66" s="59">
        <f>159.8-E65</f>
        <v>43.800000000000011</v>
      </c>
    </row>
    <row r="67" spans="1:5" ht="15" customHeight="1" x14ac:dyDescent="0.25">
      <c r="B67" t="s">
        <v>209</v>
      </c>
      <c r="C67" s="66">
        <v>-170.5</v>
      </c>
      <c r="D67" s="66">
        <v>-189</v>
      </c>
      <c r="E67" s="66">
        <v>-192.2</v>
      </c>
    </row>
    <row r="68" spans="1:5" ht="15" customHeight="1" x14ac:dyDescent="0.25">
      <c r="B68" t="s">
        <v>130</v>
      </c>
    </row>
    <row r="70" spans="1:5" ht="15" customHeight="1" x14ac:dyDescent="0.25">
      <c r="B70" t="s">
        <v>39</v>
      </c>
    </row>
    <row r="71" spans="1:5" ht="15" customHeight="1" x14ac:dyDescent="0.25">
      <c r="B71" t="s">
        <v>32</v>
      </c>
    </row>
    <row r="72" spans="1:5" ht="15" customHeight="1" x14ac:dyDescent="0.25">
      <c r="B72" t="s">
        <v>40</v>
      </c>
      <c r="C72" s="59">
        <v>-53.7</v>
      </c>
      <c r="D72" s="59">
        <v>-196.7</v>
      </c>
      <c r="E72" s="59">
        <v>-24.9</v>
      </c>
    </row>
    <row r="73" spans="1:5" ht="15" customHeight="1" x14ac:dyDescent="0.25">
      <c r="B73" t="s">
        <v>41</v>
      </c>
    </row>
    <row r="75" spans="1:5" ht="15" customHeight="1" x14ac:dyDescent="0.25">
      <c r="B75" t="s">
        <v>42</v>
      </c>
      <c r="C75">
        <f>SUM(C81:C83)</f>
        <v>4214.8999999999996</v>
      </c>
      <c r="D75">
        <f t="shared" ref="D75:E75" si="17">SUM(D81:D83)</f>
        <v>4797.7</v>
      </c>
      <c r="E75">
        <f t="shared" si="17"/>
        <v>4911.5</v>
      </c>
    </row>
    <row r="76" spans="1:5" ht="15" customHeight="1" x14ac:dyDescent="0.25">
      <c r="B76" t="s">
        <v>43</v>
      </c>
      <c r="C76">
        <f>C94</f>
        <v>3392.4</v>
      </c>
      <c r="D76">
        <f>D94</f>
        <v>3044.8</v>
      </c>
      <c r="E76">
        <f>E94</f>
        <v>3365.3999999999996</v>
      </c>
    </row>
    <row r="77" spans="1:5" ht="15" customHeight="1" x14ac:dyDescent="0.25">
      <c r="B77" t="s">
        <v>44</v>
      </c>
      <c r="C77">
        <f>C75-C76</f>
        <v>822.49999999999955</v>
      </c>
      <c r="D77">
        <f t="shared" ref="D77:E77" si="18">D75-D76</f>
        <v>1752.8999999999996</v>
      </c>
      <c r="E77">
        <f t="shared" si="18"/>
        <v>1546.1000000000004</v>
      </c>
    </row>
    <row r="79" spans="1:5" ht="15" customHeight="1" x14ac:dyDescent="0.25">
      <c r="A79" s="15" t="s">
        <v>45</v>
      </c>
    </row>
    <row r="80" spans="1:5" ht="15" customHeight="1" x14ac:dyDescent="0.25">
      <c r="B80" t="s">
        <v>91</v>
      </c>
      <c r="C80" s="59">
        <v>483</v>
      </c>
      <c r="D80" s="59">
        <v>318.10000000000002</v>
      </c>
      <c r="E80" s="59">
        <v>311.8</v>
      </c>
    </row>
    <row r="81" spans="2:10" ht="15" customHeight="1" x14ac:dyDescent="0.25">
      <c r="B81" t="s">
        <v>92</v>
      </c>
      <c r="C81" s="59">
        <v>2481.6</v>
      </c>
      <c r="D81" s="59">
        <v>2846.3</v>
      </c>
      <c r="E81" s="59">
        <v>2923.8</v>
      </c>
    </row>
    <row r="82" spans="2:10" ht="15" customHeight="1" x14ac:dyDescent="0.25">
      <c r="B82" t="s">
        <v>93</v>
      </c>
      <c r="C82" s="59">
        <v>1632.1</v>
      </c>
      <c r="D82" s="59">
        <v>1804.6</v>
      </c>
      <c r="E82" s="59">
        <v>1817.1</v>
      </c>
    </row>
    <row r="83" spans="2:10" ht="15" customHeight="1" x14ac:dyDescent="0.25">
      <c r="B83" t="s">
        <v>94</v>
      </c>
      <c r="C83" s="59">
        <v>101.2</v>
      </c>
      <c r="D83" s="59">
        <v>146.80000000000001</v>
      </c>
      <c r="E83" s="59">
        <v>170.6</v>
      </c>
    </row>
    <row r="84" spans="2:10" ht="15" customHeight="1" x14ac:dyDescent="0.25">
      <c r="B84" t="s">
        <v>46</v>
      </c>
      <c r="C84">
        <f t="shared" ref="C84:E84" si="19">SUM(C80:C83)</f>
        <v>4697.8999999999996</v>
      </c>
      <c r="D84" s="65">
        <f t="shared" si="19"/>
        <v>5115.8</v>
      </c>
      <c r="E84" s="65">
        <f t="shared" si="19"/>
        <v>5223.3000000000011</v>
      </c>
      <c r="F84" s="65"/>
      <c r="G84" s="65"/>
      <c r="H84" s="65"/>
      <c r="I84" s="65"/>
      <c r="J84" s="65"/>
    </row>
    <row r="86" spans="2:10" ht="15" customHeight="1" x14ac:dyDescent="0.25">
      <c r="B86" t="s">
        <v>120</v>
      </c>
      <c r="C86" s="59">
        <v>3381.9</v>
      </c>
      <c r="D86" s="59">
        <v>3555</v>
      </c>
      <c r="E86" s="59">
        <v>3942.6</v>
      </c>
    </row>
    <row r="87" spans="2:10" ht="15" customHeight="1" x14ac:dyDescent="0.25">
      <c r="B87" t="s">
        <v>88</v>
      </c>
      <c r="C87" s="59">
        <v>1523.4</v>
      </c>
      <c r="D87" s="59">
        <v>1667.9</v>
      </c>
      <c r="E87" s="59">
        <v>2009.9</v>
      </c>
    </row>
    <row r="88" spans="2:10" ht="15" customHeight="1" x14ac:dyDescent="0.25">
      <c r="B88" t="s">
        <v>47</v>
      </c>
      <c r="C88" s="59">
        <v>3544.8</v>
      </c>
      <c r="D88" s="59">
        <v>3619.4</v>
      </c>
      <c r="E88" s="59">
        <v>3558</v>
      </c>
    </row>
    <row r="89" spans="2:10" ht="15" customHeight="1" x14ac:dyDescent="0.25">
      <c r="B89" t="s">
        <v>125</v>
      </c>
      <c r="C89" s="59">
        <v>2165.9</v>
      </c>
      <c r="D89" s="59">
        <v>2162.1</v>
      </c>
      <c r="E89" s="59">
        <v>2106.9</v>
      </c>
    </row>
    <row r="90" spans="2:10" ht="15" customHeight="1" x14ac:dyDescent="0.25">
      <c r="B90" t="s">
        <v>48</v>
      </c>
      <c r="C90" s="59">
        <v>1539.4</v>
      </c>
      <c r="D90" s="66">
        <v>1531.5</v>
      </c>
      <c r="E90" s="66">
        <v>1789.1</v>
      </c>
    </row>
    <row r="91" spans="2:10" ht="15" customHeight="1" x14ac:dyDescent="0.25">
      <c r="B91" t="s">
        <v>49</v>
      </c>
      <c r="C91">
        <f t="shared" ref="C91:E91" si="20">SUM(C84,C86:C90)</f>
        <v>16853.3</v>
      </c>
      <c r="D91" s="65">
        <f t="shared" si="20"/>
        <v>17651.699999999997</v>
      </c>
      <c r="E91" s="65">
        <f t="shared" si="20"/>
        <v>18629.8</v>
      </c>
      <c r="F91" s="65"/>
      <c r="G91" s="65"/>
      <c r="H91" s="65"/>
      <c r="I91" s="65"/>
      <c r="J91" s="65"/>
    </row>
    <row r="93" spans="2:10" ht="15" customHeight="1" x14ac:dyDescent="0.25">
      <c r="B93" t="s">
        <v>89</v>
      </c>
      <c r="C93" s="59">
        <v>1712.9</v>
      </c>
      <c r="D93" s="59">
        <v>1835.1</v>
      </c>
      <c r="E93" s="59">
        <v>1607.4</v>
      </c>
    </row>
    <row r="94" spans="2:10" ht="15" customHeight="1" x14ac:dyDescent="0.25">
      <c r="B94" t="s">
        <v>43</v>
      </c>
      <c r="C94" s="59">
        <v>3392.4</v>
      </c>
      <c r="D94" s="66">
        <v>3044.8</v>
      </c>
      <c r="E94" s="66">
        <v>3365.3999999999996</v>
      </c>
    </row>
    <row r="95" spans="2:10" ht="15" customHeight="1" x14ac:dyDescent="0.25">
      <c r="B95" t="s">
        <v>51</v>
      </c>
      <c r="C95">
        <f>SUM(C93:C94)</f>
        <v>5105.3</v>
      </c>
      <c r="D95" s="65">
        <f>SUM(D93:D94)</f>
        <v>4879.8999999999996</v>
      </c>
      <c r="E95" s="65">
        <f>SUM(E93:E94)</f>
        <v>4972.7999999999993</v>
      </c>
      <c r="F95" s="65"/>
      <c r="G95" s="65"/>
      <c r="H95" s="65"/>
      <c r="I95" s="65"/>
      <c r="J95" s="65"/>
    </row>
    <row r="97" spans="1:10" ht="15" customHeight="1" x14ac:dyDescent="0.25">
      <c r="B97" t="s">
        <v>90</v>
      </c>
      <c r="C97" s="59">
        <v>3441.1</v>
      </c>
      <c r="D97" s="59">
        <v>4497.1000000000004</v>
      </c>
      <c r="E97" s="59">
        <v>5026.8999999999996</v>
      </c>
    </row>
    <row r="98" spans="1:10" ht="15" customHeight="1" x14ac:dyDescent="0.25">
      <c r="B98" t="s">
        <v>52</v>
      </c>
      <c r="C98" s="59">
        <v>3138</v>
      </c>
      <c r="D98" s="66">
        <v>2666.9</v>
      </c>
      <c r="E98" s="66">
        <v>2857.4</v>
      </c>
    </row>
    <row r="99" spans="1:10" ht="15" customHeight="1" x14ac:dyDescent="0.25">
      <c r="B99" t="s">
        <v>53</v>
      </c>
      <c r="C99">
        <f t="shared" ref="C99:E99" si="21">SUM(C95,C97:C98)</f>
        <v>11684.4</v>
      </c>
      <c r="D99" s="65">
        <f t="shared" si="21"/>
        <v>12043.9</v>
      </c>
      <c r="E99" s="65">
        <f t="shared" si="21"/>
        <v>12857.099999999999</v>
      </c>
      <c r="F99" s="65"/>
      <c r="G99" s="65"/>
      <c r="H99" s="65"/>
      <c r="I99" s="65"/>
      <c r="J99" s="65"/>
    </row>
    <row r="101" spans="1:10" ht="15" customHeight="1" x14ac:dyDescent="0.25">
      <c r="B101" t="s">
        <v>95</v>
      </c>
      <c r="C101" s="59">
        <v>5168.8999999999996</v>
      </c>
      <c r="D101" s="59">
        <v>5607.8</v>
      </c>
      <c r="E101" s="59">
        <v>5772.7</v>
      </c>
    </row>
    <row r="102" spans="1:10" ht="15" customHeight="1" x14ac:dyDescent="0.25">
      <c r="B102" t="s">
        <v>54</v>
      </c>
      <c r="C102">
        <f t="shared" ref="C102:E102" si="22">C99+SUM(C101:C101)</f>
        <v>16853.3</v>
      </c>
      <c r="D102" s="65">
        <f t="shared" si="22"/>
        <v>17651.7</v>
      </c>
      <c r="E102" s="65">
        <f t="shared" si="22"/>
        <v>18629.8</v>
      </c>
      <c r="F102" s="65"/>
      <c r="G102" s="65"/>
      <c r="H102" s="65"/>
      <c r="I102" s="65"/>
      <c r="J102" s="65"/>
    </row>
    <row r="104" spans="1:10" ht="15" customHeight="1" x14ac:dyDescent="0.25">
      <c r="B104" t="s">
        <v>55</v>
      </c>
      <c r="C104">
        <f t="shared" ref="C104:E104" si="23">C102-C91</f>
        <v>0</v>
      </c>
      <c r="D104">
        <f t="shared" si="23"/>
        <v>0</v>
      </c>
      <c r="E104">
        <f t="shared" si="23"/>
        <v>0</v>
      </c>
    </row>
    <row r="106" spans="1:10" ht="15" customHeight="1" x14ac:dyDescent="0.25">
      <c r="A106" s="15" t="s">
        <v>56</v>
      </c>
    </row>
    <row r="107" spans="1:10" ht="15" customHeight="1" x14ac:dyDescent="0.25">
      <c r="B107" t="s">
        <v>32</v>
      </c>
    </row>
    <row r="108" spans="1:10" ht="15" customHeight="1" x14ac:dyDescent="0.25">
      <c r="B108" t="s">
        <v>96</v>
      </c>
    </row>
    <row r="109" spans="1:10" ht="15" customHeight="1" x14ac:dyDescent="0.25">
      <c r="B109" t="s">
        <v>57</v>
      </c>
    </row>
    <row r="110" spans="1:10" ht="15" customHeight="1" x14ac:dyDescent="0.25">
      <c r="B110" t="s">
        <v>58</v>
      </c>
    </row>
    <row r="111" spans="1:10" ht="15" customHeight="1" x14ac:dyDescent="0.25">
      <c r="B111" t="s">
        <v>59</v>
      </c>
    </row>
    <row r="112" spans="1:10" ht="15" customHeight="1" x14ac:dyDescent="0.25">
      <c r="B112" t="s">
        <v>60</v>
      </c>
    </row>
    <row r="114" spans="1:2" ht="15" customHeight="1" x14ac:dyDescent="0.25">
      <c r="B114" t="s">
        <v>220</v>
      </c>
    </row>
    <row r="115" spans="1:2" ht="15" customHeight="1" x14ac:dyDescent="0.25">
      <c r="B115" t="s">
        <v>61</v>
      </c>
    </row>
    <row r="116" spans="1:2" ht="15" customHeight="1" x14ac:dyDescent="0.25">
      <c r="B116" t="s">
        <v>62</v>
      </c>
    </row>
    <row r="118" spans="1:2" ht="15" customHeight="1" x14ac:dyDescent="0.25">
      <c r="B118" t="s">
        <v>63</v>
      </c>
    </row>
    <row r="119" spans="1:2" ht="15" customHeight="1" x14ac:dyDescent="0.25">
      <c r="B119" t="s">
        <v>64</v>
      </c>
    </row>
    <row r="120" spans="1:2" ht="15" customHeight="1" x14ac:dyDescent="0.25">
      <c r="B120" t="s">
        <v>65</v>
      </c>
    </row>
    <row r="122" spans="1:2" ht="15" customHeight="1" x14ac:dyDescent="0.25">
      <c r="B122" t="s">
        <v>97</v>
      </c>
    </row>
    <row r="123" spans="1:2" ht="15" customHeight="1" x14ac:dyDescent="0.25">
      <c r="B123" t="s">
        <v>66</v>
      </c>
    </row>
    <row r="124" spans="1:2" ht="15" customHeight="1" x14ac:dyDescent="0.25">
      <c r="B124" t="s">
        <v>102</v>
      </c>
    </row>
    <row r="126" spans="1:2" ht="15" customHeight="1" x14ac:dyDescent="0.25">
      <c r="A126" s="15" t="s">
        <v>110</v>
      </c>
    </row>
    <row r="127" spans="1:2" ht="15" customHeight="1" x14ac:dyDescent="0.25">
      <c r="B127" t="s">
        <v>111</v>
      </c>
    </row>
    <row r="128" spans="1:2" ht="15" customHeight="1" x14ac:dyDescent="0.25">
      <c r="B128" t="s">
        <v>112</v>
      </c>
    </row>
    <row r="129" spans="1:10" ht="15" customHeight="1" x14ac:dyDescent="0.25">
      <c r="B129" t="s">
        <v>113</v>
      </c>
    </row>
    <row r="131" spans="1:10" ht="15" customHeight="1" x14ac:dyDescent="0.25">
      <c r="A131" s="15" t="s">
        <v>67</v>
      </c>
    </row>
    <row r="132" spans="1:10" ht="15" customHeight="1" x14ac:dyDescent="0.25">
      <c r="B132" t="s">
        <v>101</v>
      </c>
      <c r="D132" s="60">
        <f>D31/C31-1</f>
        <v>8.1724838017155133E-2</v>
      </c>
      <c r="E132" s="60">
        <f>E31/D31-1</f>
        <v>2.6769998922375082E-2</v>
      </c>
      <c r="F132" s="60"/>
      <c r="G132" s="60"/>
      <c r="H132" s="60"/>
      <c r="I132" s="60"/>
      <c r="J132" s="60"/>
    </row>
    <row r="133" spans="1:10" ht="15" customHeight="1" x14ac:dyDescent="0.25">
      <c r="B133" t="s">
        <v>68</v>
      </c>
      <c r="C133" s="60">
        <f>C33/C31</f>
        <v>8.1773408585333635E-2</v>
      </c>
      <c r="D133" s="60">
        <f>D33/D31</f>
        <v>2.6258127087898268E-2</v>
      </c>
      <c r="E133" s="60">
        <f>E33/E31</f>
        <v>6.9137724446154777E-2</v>
      </c>
      <c r="F133" s="60"/>
      <c r="G133" s="60"/>
      <c r="H133" s="60"/>
      <c r="I133" s="60"/>
      <c r="J133" s="60"/>
    </row>
    <row r="134" spans="1:10" ht="15" customHeight="1" x14ac:dyDescent="0.25">
      <c r="B134" t="s">
        <v>69</v>
      </c>
      <c r="C134" s="60">
        <f>C52/C31</f>
        <v>0.16474165314785855</v>
      </c>
      <c r="D134" s="60">
        <f>D52/D31</f>
        <v>0.10893889866733718</v>
      </c>
      <c r="E134" s="60">
        <f>E52/E31</f>
        <v>0.15255778969187575</v>
      </c>
      <c r="F134" s="60"/>
      <c r="G134" s="60"/>
      <c r="H134" s="60"/>
      <c r="I134" s="60"/>
      <c r="J134" s="60"/>
    </row>
    <row r="135" spans="1:10" ht="15" customHeight="1" x14ac:dyDescent="0.25">
      <c r="B135" t="s">
        <v>70</v>
      </c>
      <c r="C135" s="60">
        <f>C42/C31</f>
        <v>5.8372108836929178E-2</v>
      </c>
      <c r="D135" s="60">
        <f>D42/D31</f>
        <v>1.7308452171414204E-2</v>
      </c>
      <c r="E135" s="60">
        <f>E42/E31</f>
        <v>3.5450466603111838E-2</v>
      </c>
      <c r="F135" s="60"/>
      <c r="G135" s="60"/>
      <c r="H135" s="60"/>
      <c r="I135" s="60"/>
      <c r="J135" s="60"/>
    </row>
    <row r="137" spans="1:10" ht="15" customHeight="1" x14ac:dyDescent="0.25">
      <c r="A137" s="15" t="s">
        <v>71</v>
      </c>
    </row>
    <row r="138" spans="1:10" ht="15" customHeight="1" x14ac:dyDescent="0.25">
      <c r="B138" t="s">
        <v>72</v>
      </c>
      <c r="C138">
        <f>C77</f>
        <v>822.49999999999955</v>
      </c>
      <c r="D138">
        <f>D77</f>
        <v>1752.8999999999996</v>
      </c>
      <c r="E138">
        <f>E77</f>
        <v>1546.1000000000004</v>
      </c>
    </row>
    <row r="139" spans="1:10" ht="15" customHeight="1" x14ac:dyDescent="0.25">
      <c r="B139" t="s">
        <v>73</v>
      </c>
      <c r="C139">
        <f>C138/C31</f>
        <v>7.9898584653643245E-2</v>
      </c>
      <c r="D139" s="60">
        <f>D138/D31</f>
        <v>0.15741405941305359</v>
      </c>
      <c r="E139" s="60">
        <f>E138/E31</f>
        <v>0.13522306864794426</v>
      </c>
      <c r="F139" s="60"/>
      <c r="G139" s="60"/>
      <c r="H139" s="60"/>
      <c r="I139" s="60"/>
      <c r="J139" s="60"/>
    </row>
    <row r="140" spans="1:10" ht="15" customHeight="1" x14ac:dyDescent="0.25">
      <c r="B140" t="s">
        <v>74</v>
      </c>
      <c r="C140">
        <f>C86/C31</f>
        <v>0.32852160904578265</v>
      </c>
      <c r="D140" s="60">
        <f>D86/D31</f>
        <v>0.31924638097632818</v>
      </c>
      <c r="E140" s="60">
        <f>E86/E31</f>
        <v>0.34482276078609719</v>
      </c>
      <c r="F140" s="60"/>
      <c r="G140" s="60"/>
      <c r="H140" s="60"/>
      <c r="I140" s="60"/>
      <c r="J140" s="60"/>
    </row>
    <row r="142" spans="1:10" ht="15" customHeight="1" x14ac:dyDescent="0.25">
      <c r="A142" s="15" t="s">
        <v>75</v>
      </c>
    </row>
    <row r="143" spans="1:10" ht="15" customHeight="1" x14ac:dyDescent="0.25">
      <c r="B143" t="s">
        <v>50</v>
      </c>
      <c r="C143">
        <f>C93</f>
        <v>1712.9</v>
      </c>
      <c r="D143">
        <f>D93</f>
        <v>1835.1</v>
      </c>
      <c r="E143">
        <f>E93</f>
        <v>1607.4</v>
      </c>
    </row>
    <row r="144" spans="1:10" ht="15" customHeight="1" x14ac:dyDescent="0.25">
      <c r="B144" t="s">
        <v>76</v>
      </c>
      <c r="C144">
        <f>C97</f>
        <v>3441.1</v>
      </c>
      <c r="D144">
        <f>D97</f>
        <v>4497.1000000000004</v>
      </c>
      <c r="E144">
        <f>E97</f>
        <v>5026.8999999999996</v>
      </c>
    </row>
    <row r="145" spans="1:10" ht="15" customHeight="1" x14ac:dyDescent="0.25">
      <c r="B145" t="s">
        <v>77</v>
      </c>
      <c r="C145">
        <f t="shared" ref="C145:D145" si="24">SUM(C143:C144)</f>
        <v>5154</v>
      </c>
      <c r="D145">
        <f t="shared" si="24"/>
        <v>6332.2000000000007</v>
      </c>
      <c r="E145">
        <f>SUM(E143:E144)</f>
        <v>6634.2999999999993</v>
      </c>
    </row>
    <row r="146" spans="1:10" ht="15" customHeight="1" x14ac:dyDescent="0.25">
      <c r="B146" t="s">
        <v>78</v>
      </c>
      <c r="C146">
        <f>C145-C80</f>
        <v>4671</v>
      </c>
      <c r="D146">
        <f>D145-D80</f>
        <v>6014.1</v>
      </c>
      <c r="E146">
        <f>E145-E80</f>
        <v>6322.4999999999991</v>
      </c>
    </row>
    <row r="147" spans="1:10" ht="15" customHeight="1" x14ac:dyDescent="0.25">
      <c r="B147" t="s">
        <v>79</v>
      </c>
      <c r="C147" s="62">
        <f>C145/C52</f>
        <v>3.0390942862197061</v>
      </c>
      <c r="D147" s="62">
        <f>D145/D52</f>
        <v>5.2198499711482986</v>
      </c>
      <c r="E147" s="62">
        <f>E145/E52</f>
        <v>3.8034168434328954</v>
      </c>
      <c r="F147" s="62"/>
      <c r="G147" s="62"/>
      <c r="H147" s="62"/>
      <c r="I147" s="62"/>
      <c r="J147" s="62"/>
    </row>
    <row r="148" spans="1:10" ht="15" customHeight="1" x14ac:dyDescent="0.25">
      <c r="B148" t="s">
        <v>80</v>
      </c>
      <c r="C148" s="62">
        <f>C146/C52</f>
        <v>2.7542897576508047</v>
      </c>
      <c r="D148" s="62">
        <f>D146/D52</f>
        <v>4.9576292144093648</v>
      </c>
      <c r="E148" s="62">
        <f>E146/E52</f>
        <v>3.6246631886716729</v>
      </c>
      <c r="F148" s="62"/>
      <c r="G148" s="62"/>
      <c r="H148" s="62"/>
      <c r="I148" s="62"/>
      <c r="J148" s="62"/>
    </row>
    <row r="149" spans="1:10" ht="15" customHeight="1" x14ac:dyDescent="0.25">
      <c r="B149" t="s">
        <v>81</v>
      </c>
      <c r="C149">
        <f>C37</f>
        <v>-35.1</v>
      </c>
      <c r="D149">
        <f>D37</f>
        <v>-30.2</v>
      </c>
      <c r="E149">
        <f>E37</f>
        <v>-200.8</v>
      </c>
    </row>
    <row r="150" spans="1:10" ht="15" customHeight="1" x14ac:dyDescent="0.25">
      <c r="B150" t="s">
        <v>82</v>
      </c>
      <c r="C150" s="62">
        <f>IFERROR(C52/C149,"na")</f>
        <v>-48.316239316239319</v>
      </c>
      <c r="D150" s="62">
        <f>IFERROR(D52/D149,"na")</f>
        <v>-40.168874172185426</v>
      </c>
      <c r="E150" s="62">
        <f>IFERROR(E52/E149,"na")</f>
        <v>-8.6867529880478074</v>
      </c>
      <c r="F150" s="62"/>
      <c r="G150" s="62"/>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c r="H151" s="60"/>
      <c r="I151" s="60"/>
      <c r="J151" s="60"/>
    </row>
    <row r="153" spans="1:10" ht="15" customHeight="1" x14ac:dyDescent="0.25">
      <c r="A153" s="15" t="s">
        <v>84</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