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ttps://ibhero-my.sharepoint.com/personal/oliver_sealey_fe_training/Documents/Documents/prepped numbered resources/7130 asset and stock deals/"/>
    </mc:Choice>
  </mc:AlternateContent>
  <xr:revisionPtr revIDLastSave="5" documentId="8_{AFFBB1EE-FABA-456A-BF56-4E3D70BD4735}" xr6:coauthVersionLast="47" xr6:coauthVersionMax="47" xr10:uidLastSave="{EDD01A37-C31B-4EF2-ABE6-4BCB8A6D768E}"/>
  <bookViews>
    <workbookView xWindow="21533" yWindow="0" windowWidth="30150" windowHeight="20963" activeTab="3" xr2:uid="{00000000-000D-0000-FFFF-FFFF00000000}"/>
  </bookViews>
  <sheets>
    <sheet name="Welcome" sheetId="1" r:id="rId1"/>
    <sheet name="Info" sheetId="6" r:id="rId2"/>
    <sheet name="Asset Transactions" sheetId="7" r:id="rId3"/>
    <sheet name="Asset Transactions (2)" sheetId="8" r:id="rId4"/>
  </sheets>
  <definedNames>
    <definedName name="_xlnm.Print_Area" localSheetId="2">'Asset Transactions'!$A$1:$J$180</definedName>
    <definedName name="_xlnm.Print_Area" localSheetId="3">'Asset Transactions (2)'!$A$1:$J$188</definedName>
  </definedNames>
  <calcPr calcId="191029" iterate="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8" l="1"/>
  <c r="A1" i="8"/>
  <c r="C172" i="7"/>
  <c r="D170" i="7"/>
  <c r="D169" i="7"/>
  <c r="D167" i="7"/>
  <c r="D171" i="7"/>
  <c r="D172" i="7"/>
  <c r="D173" i="7"/>
  <c r="C171" i="7"/>
  <c r="C173" i="7"/>
  <c r="C170" i="7"/>
  <c r="C169" i="7"/>
  <c r="C167" i="7"/>
  <c r="D166" i="7"/>
  <c r="C166" i="7"/>
  <c r="G153" i="7"/>
  <c r="H153" i="7"/>
  <c r="H154" i="7"/>
  <c r="H159" i="7"/>
  <c r="H143" i="7"/>
  <c r="H148" i="7"/>
  <c r="H160" i="7"/>
  <c r="H158" i="7"/>
  <c r="H157" i="7"/>
  <c r="H156" i="7"/>
  <c r="H152" i="7"/>
  <c r="H151" i="7"/>
  <c r="H150" i="7"/>
  <c r="H147" i="7"/>
  <c r="H146" i="7"/>
  <c r="H145" i="7"/>
  <c r="H144" i="7"/>
  <c r="G147" i="7"/>
  <c r="G146" i="7"/>
  <c r="G145" i="7"/>
  <c r="E147" i="7"/>
  <c r="F156" i="7"/>
  <c r="F152" i="7"/>
  <c r="F143" i="7"/>
  <c r="E157" i="7"/>
  <c r="E156" i="7"/>
  <c r="E152" i="7"/>
  <c r="E150" i="7"/>
  <c r="C140" i="7"/>
  <c r="C139" i="7"/>
  <c r="C138" i="7"/>
  <c r="C137" i="7"/>
  <c r="C135" i="7"/>
  <c r="C134" i="7"/>
  <c r="C133" i="7"/>
  <c r="C132" i="7"/>
  <c r="C131" i="7"/>
  <c r="C130" i="7"/>
  <c r="C128" i="7"/>
  <c r="C124" i="7"/>
  <c r="C125" i="7"/>
  <c r="C123" i="7"/>
  <c r="C122" i="7"/>
  <c r="C119" i="7"/>
  <c r="C118" i="7"/>
  <c r="C117" i="7"/>
  <c r="I95" i="7"/>
  <c r="H95" i="7"/>
  <c r="I94" i="7"/>
  <c r="H94" i="7"/>
  <c r="I93" i="7"/>
  <c r="H93" i="7"/>
  <c r="G93" i="7"/>
  <c r="I89" i="7"/>
  <c r="I90" i="7"/>
  <c r="I91" i="7"/>
  <c r="H91" i="7"/>
  <c r="H90" i="7"/>
  <c r="H89" i="7"/>
  <c r="G91" i="7"/>
  <c r="I86" i="7"/>
  <c r="H86" i="7"/>
  <c r="I84" i="7"/>
  <c r="H84" i="7"/>
  <c r="I83" i="7"/>
  <c r="H83" i="7"/>
  <c r="D89" i="7"/>
  <c r="C89" i="7"/>
  <c r="D92" i="7"/>
  <c r="C92" i="7"/>
  <c r="D90" i="7"/>
  <c r="C90" i="7"/>
  <c r="C82" i="7"/>
  <c r="C81" i="7"/>
  <c r="C80" i="7"/>
  <c r="C78" i="7"/>
  <c r="C77" i="7"/>
  <c r="C76" i="7"/>
  <c r="C74" i="7"/>
  <c r="C72" i="7"/>
  <c r="C71" i="7"/>
  <c r="C70" i="7"/>
  <c r="C68" i="7"/>
  <c r="D56" i="7"/>
  <c r="C56" i="7"/>
  <c r="D57" i="7"/>
  <c r="D58" i="7"/>
  <c r="C57" i="7"/>
  <c r="C58" i="7"/>
  <c r="D55" i="7"/>
  <c r="C55" i="7"/>
  <c r="C53" i="7"/>
  <c r="D53" i="7"/>
  <c r="D52" i="7"/>
  <c r="C52" i="7"/>
  <c r="F36" i="7"/>
  <c r="I34" i="7"/>
  <c r="I36" i="7"/>
  <c r="I37" i="7"/>
  <c r="I41" i="7"/>
  <c r="I43" i="7"/>
  <c r="I45" i="7"/>
  <c r="I44" i="7"/>
  <c r="I42" i="7"/>
  <c r="I40" i="7"/>
  <c r="I39" i="7"/>
  <c r="I35" i="7"/>
  <c r="I33" i="7"/>
  <c r="I32" i="7"/>
  <c r="I31" i="7"/>
  <c r="F42" i="7"/>
  <c r="F44" i="7"/>
  <c r="E44" i="7"/>
  <c r="E36" i="7"/>
  <c r="C28" i="7"/>
  <c r="C26" i="7"/>
  <c r="C25" i="7"/>
  <c r="C24" i="7"/>
  <c r="C22" i="7"/>
  <c r="C19" i="7"/>
  <c r="C20" i="7"/>
  <c r="C18" i="7"/>
  <c r="C16" i="7"/>
  <c r="A7" i="1"/>
  <c r="D158" i="7"/>
  <c r="C158" i="7"/>
  <c r="D154" i="7"/>
  <c r="C154" i="7"/>
  <c r="D148" i="7"/>
  <c r="C148" i="7"/>
  <c r="C159" i="7"/>
  <c r="D159" i="7"/>
  <c r="D41" i="7"/>
  <c r="D43" i="7"/>
  <c r="D45" i="7"/>
  <c r="C41" i="7"/>
  <c r="C43" i="7"/>
  <c r="C45" i="7"/>
  <c r="D34" i="7"/>
  <c r="D37" i="7"/>
  <c r="C34" i="7"/>
  <c r="C37" i="7"/>
  <c r="A1" i="7"/>
  <c r="A1" i="6"/>
</calcChain>
</file>

<file path=xl/sharedStrings.xml><?xml version="1.0" encoding="utf-8"?>
<sst xmlns="http://schemas.openxmlformats.org/spreadsheetml/2006/main" count="244" uniqueCount="178">
  <si>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</si>
  <si>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</si>
  <si>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</si>
  <si>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</si>
  <si>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</si>
  <si>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</si>
  <si>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</si>
  <si>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</si>
  <si>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</si>
  <si>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ABC Incorporated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</si>
  <si>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</si>
  <si>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</si>
  <si>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</si>
  <si>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</si>
  <si>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</si>
  <si>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</si>
  <si>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</si>
  <si>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</si>
  <si>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Workout 1</t>
  </si>
  <si>
    <t>Uses of funds</t>
  </si>
  <si>
    <t>Equity purchase price</t>
  </si>
  <si>
    <t>Total uses of funds</t>
  </si>
  <si>
    <t>Sources of funds</t>
  </si>
  <si>
    <t>Total sources of funds</t>
  </si>
  <si>
    <t>Short term debt</t>
  </si>
  <si>
    <t>Workout 2</t>
  </si>
  <si>
    <t>Workout 3</t>
  </si>
  <si>
    <t>Long term debt</t>
  </si>
  <si>
    <t>Equity issuance</t>
  </si>
  <si>
    <t>Debt issuance</t>
  </si>
  <si>
    <t>Adjustments</t>
  </si>
  <si>
    <t>Combo</t>
  </si>
  <si>
    <t>Tax rate</t>
  </si>
  <si>
    <t>Purchase price</t>
  </si>
  <si>
    <t>Cash</t>
  </si>
  <si>
    <t>Proforma</t>
  </si>
  <si>
    <t xml:space="preserve">Cash </t>
  </si>
  <si>
    <t>Accounts receivable</t>
  </si>
  <si>
    <t>Inventories</t>
  </si>
  <si>
    <t>PP&amp;E</t>
  </si>
  <si>
    <t>Total assets</t>
  </si>
  <si>
    <t>Goodwill</t>
  </si>
  <si>
    <t>Total liabilities</t>
  </si>
  <si>
    <t>Shareholders equity</t>
  </si>
  <si>
    <t>Total liabilities and shareholder's equity</t>
  </si>
  <si>
    <t>Equity financing issued</t>
  </si>
  <si>
    <t>Debt financing issued</t>
  </si>
  <si>
    <t>Target's net assets</t>
  </si>
  <si>
    <t xml:space="preserve"> - Existing target goodwill</t>
  </si>
  <si>
    <t>Target's identifiable net assets</t>
  </si>
  <si>
    <t>Total current assets</t>
  </si>
  <si>
    <t>Total short term liabilities</t>
  </si>
  <si>
    <t>Tab 1</t>
  </si>
  <si>
    <t>Tab 2</t>
  </si>
  <si>
    <t>Year 1</t>
  </si>
  <si>
    <t>Year 2</t>
  </si>
  <si>
    <t>End</t>
  </si>
  <si>
    <t>Accounts payable</t>
  </si>
  <si>
    <t>Asset transactions and tax deductible goodwill</t>
  </si>
  <si>
    <t>Step-ups in share transactions and creating deferred tax liabilities</t>
  </si>
  <si>
    <t>Double taxation in share transactions</t>
  </si>
  <si>
    <t>Assume any goodwill created is not tax deductible.</t>
  </si>
  <si>
    <t>Calculate the pro-forma balance sheet for the following stock purchase transaction and the forecast EPS.</t>
  </si>
  <si>
    <t>Create a proforma balance sheet for Adam and Hall using financials below.</t>
  </si>
  <si>
    <t>Adam</t>
  </si>
  <si>
    <t>Hall</t>
  </si>
  <si>
    <t>Adam EPS</t>
  </si>
  <si>
    <t>Hall EPS</t>
  </si>
  <si>
    <t>Adam WASO</t>
  </si>
  <si>
    <t>Hall WASO</t>
  </si>
  <si>
    <t>Combined forecast net income</t>
  </si>
  <si>
    <t>Interest expense</t>
  </si>
  <si>
    <t>Tax shield on interest expense</t>
  </si>
  <si>
    <t xml:space="preserve"> Pro-forma net income</t>
  </si>
  <si>
    <t xml:space="preserve"> Pro-forma EPS</t>
  </si>
  <si>
    <t xml:space="preserve"> Pro-forma WASO</t>
  </si>
  <si>
    <t>Accretion / dilution</t>
  </si>
  <si>
    <t>Tax treatment of investment: a share investment of 10,000 in Hall. No goodwill created in the tax accounts. No amortization of goodwill.</t>
  </si>
  <si>
    <t xml:space="preserve">Assume the amortization from goodwill created is tax deductible for tax accounting. The amortization period is over 15 years. </t>
  </si>
  <si>
    <t>Amortization of goodwill</t>
  </si>
  <si>
    <t>Amortization of goodwill (for tax accounts)</t>
  </si>
  <si>
    <t>Tax on amortization</t>
  </si>
  <si>
    <t>Do not amortize goodwill for accounting purposes.</t>
  </si>
  <si>
    <t>Recast the pro-forma numbers from workout 1 for an asset purchase transaction (the numbers are the same as a stock transaction with a 338h10 election).</t>
  </si>
  <si>
    <t xml:space="preserve">Treviso Plc bought 100% of the equity capital of Rimini Ltd for 200MM. Treviso Plc also intends to refinance the debt of Rimini Ltd as part of the deal. </t>
  </si>
  <si>
    <t>Produce a sources and uses of funds, a goodwill calculation and the consolidated balance sheet using the information below.</t>
  </si>
  <si>
    <t>Purchase of equity in Rimini Ltd</t>
  </si>
  <si>
    <t>Retirement of Rimini Ltd debt</t>
  </si>
  <si>
    <t>Balance sheet cash</t>
  </si>
  <si>
    <t>Goodwill calculation</t>
  </si>
  <si>
    <t>Shareholders' equity on balance sheet</t>
  </si>
  <si>
    <t>Step up of PP&amp;E</t>
  </si>
  <si>
    <t>Step up of brands</t>
  </si>
  <si>
    <t>Step down of Rimini goodwill</t>
  </si>
  <si>
    <t>Shareholders' equity at fair value</t>
  </si>
  <si>
    <t>Deal goodwill</t>
  </si>
  <si>
    <t>Treviso Plc</t>
  </si>
  <si>
    <t>Rimini Ltd</t>
  </si>
  <si>
    <t>Target SE</t>
  </si>
  <si>
    <t>Financing</t>
  </si>
  <si>
    <t>Operating current assets</t>
  </si>
  <si>
    <t>Intangibles</t>
  </si>
  <si>
    <t>Operating current liaiblities</t>
  </si>
  <si>
    <t>Operating long term liaiblities</t>
  </si>
  <si>
    <t>Common stock</t>
  </si>
  <si>
    <t>Retained earnings</t>
  </si>
  <si>
    <t>Total equity</t>
  </si>
  <si>
    <t>Total liabilities and equity</t>
  </si>
  <si>
    <t>Assume all amortization is tax deductible.</t>
  </si>
  <si>
    <t>Amortization of brands</t>
  </si>
  <si>
    <t>Treviso EPS</t>
  </si>
  <si>
    <t>Treviso WASO</t>
  </si>
  <si>
    <t>Rimini EPS</t>
  </si>
  <si>
    <t>Rimini WASO</t>
  </si>
  <si>
    <t>Tax shield on PP&amp;E depreciation</t>
  </si>
  <si>
    <t>Tax shield on brand amortization</t>
  </si>
  <si>
    <t>depreciation of PP&amp;E step up</t>
  </si>
  <si>
    <t>Amortization of brands step up</t>
  </si>
  <si>
    <t xml:space="preserve"> Pro-forma cash EPS</t>
  </si>
  <si>
    <t>Accretion / dilution on cash EPS</t>
  </si>
  <si>
    <t>Deferred tax liability</t>
  </si>
  <si>
    <t>DTL</t>
  </si>
  <si>
    <t>GAAP goodwill amort</t>
  </si>
  <si>
    <t>Tax goodwill amort</t>
  </si>
  <si>
    <t>DTL balance</t>
  </si>
  <si>
    <t>Tax goodwill</t>
  </si>
  <si>
    <t>Beginning</t>
  </si>
  <si>
    <t>Amortization</t>
  </si>
  <si>
    <t xml:space="preserve"> Ending</t>
  </si>
  <si>
    <t>GAAP goodwill</t>
  </si>
  <si>
    <t>Potential gain</t>
  </si>
  <si>
    <t>Potential tax on gain</t>
  </si>
  <si>
    <t>Asset versus Share Deals and Tax Treatment</t>
  </si>
  <si>
    <t>Target purchase price</t>
  </si>
  <si>
    <t>Equity financing %</t>
  </si>
  <si>
    <t>Debt financing %</t>
  </si>
  <si>
    <t>Acquisition debt interest rate</t>
  </si>
  <si>
    <t>Acquirer's share price</t>
  </si>
  <si>
    <t>Cash funding</t>
  </si>
  <si>
    <t>Equity funding</t>
  </si>
  <si>
    <t>Remainder of funding by debt</t>
  </si>
  <si>
    <t>Acquirer share price</t>
  </si>
  <si>
    <t>Interest rate on acquisition debt</t>
  </si>
  <si>
    <t>Rvaluation upwards of Rimini's PP&amp;E</t>
  </si>
  <si>
    <t>Unrecognised brand values</t>
  </si>
  <si>
    <t>Intangible amortization for tax and GAAP (years)</t>
  </si>
  <si>
    <t>Goodwill amortization for tax only (years)</t>
  </si>
  <si>
    <t>PP&amp;E depreciation for tax and GAAP (years)</t>
  </si>
  <si>
    <t xml:space="preserve"> Total</t>
  </si>
  <si>
    <t>this is really an asset purchase price</t>
  </si>
  <si>
    <t>Interest expense post tax</t>
  </si>
  <si>
    <t>Depreciation of PP&amp;E stepup</t>
  </si>
  <si>
    <t>Sale price of equity</t>
  </si>
  <si>
    <t>Original subscription / purchase price of shares</t>
  </si>
  <si>
    <t>Calculate the results of the following transaction. It was a stock acquisition.</t>
  </si>
  <si>
    <t>Gain on sale of shares</t>
  </si>
  <si>
    <t xml:space="preserve">Net assets on balance sheet </t>
  </si>
  <si>
    <t>Tax basis of assets after acquisition</t>
  </si>
  <si>
    <t>Accounting basis of assets after acquisition</t>
  </si>
  <si>
    <t>Depreciation of step up (years)</t>
  </si>
  <si>
    <t>Tax impact</t>
  </si>
  <si>
    <t>Calculate the results of the following transaction. It was an asset acquisition.</t>
  </si>
  <si>
    <t>Sale price of assets</t>
  </si>
  <si>
    <t>Net proceeds to target shareholders</t>
  </si>
  <si>
    <t>Gain on anticipated sale</t>
  </si>
  <si>
    <t>Tax on anticipated sale/deferred tax liability</t>
  </si>
  <si>
    <t>Tax basis of assets before acquisition</t>
  </si>
  <si>
    <t>Tax paid by target company</t>
  </si>
  <si>
    <t>Cash left in company</t>
  </si>
  <si>
    <t>Tax paid by target shareholders</t>
  </si>
  <si>
    <t>Gain made by target shareholders</t>
  </si>
  <si>
    <t>Gain from sale of assets</t>
  </si>
  <si>
    <t>Step up</t>
  </si>
  <si>
    <t>Gain on anticipated future sale/step up</t>
  </si>
  <si>
    <t>Extra tax allowable depreciation</t>
  </si>
  <si>
    <t>Year</t>
  </si>
  <si>
    <t>total</t>
  </si>
  <si>
    <t>Comment: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</si>
</sst>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  <numFmt numFmtId="175" formatCode="0.0%"/>
    <numFmt numFmtId="176" formatCode="#,##0.00_);\(#,##0.00\);0.00_);@_)"/>
    <numFmt numFmtId="177" formatCode="#,##0.0_);\(#,##0.0\)"/>
    <numFmt numFmtId="178" formatCode="#,##0.0_)_%;\(#,##0.0\)_%;#,##0.0_)_%;@_)_%"/>
  </numFmts>
  <fonts count="36" x14ac:knownFonts="1">
    <font>
      <sz val="11"/>
      <color theme="1" tint="0.2499465926084170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12"/>
      <color rgb="FF0000FF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rgb="FF163260"/>
      </left>
      <right style="thin">
        <color rgb="FF163260"/>
      </right>
      <top style="thin">
        <color rgb="FF163260"/>
      </top>
      <bottom style="thin">
        <color rgb="FF163260"/>
      </bottom>
      <diagonal/>
    </border>
  </borders>
  <cellStyleXfs count="68">
    <xf numFmtId="174" fontId="0" fillId="0" borderId="0"/>
    <xf numFmtId="0" fontId="7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5" applyNumberFormat="0" applyAlignment="0" applyProtection="0"/>
    <xf numFmtId="0" fontId="19" fillId="10" borderId="6" applyNumberFormat="0" applyAlignment="0" applyProtection="0"/>
    <xf numFmtId="0" fontId="20" fillId="10" borderId="5" applyNumberFormat="0" applyAlignment="0" applyProtection="0"/>
    <xf numFmtId="0" fontId="21" fillId="0" borderId="7" applyNumberFormat="0" applyFill="0" applyAlignment="0" applyProtection="0"/>
    <xf numFmtId="0" fontId="22" fillId="11" borderId="8" applyNumberFormat="0" applyAlignment="0" applyProtection="0"/>
    <xf numFmtId="0" fontId="23" fillId="0" borderId="0" applyNumberFormat="0" applyFill="0" applyBorder="0" applyAlignment="0" applyProtection="0"/>
    <xf numFmtId="0" fontId="10" fillId="12" borderId="9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6" fillId="36" borderId="0" applyNumberFormat="0" applyBorder="0" applyAlignment="0" applyProtection="0"/>
    <xf numFmtId="0" fontId="33" fillId="2" borderId="0" applyNumberFormat="0">
      <alignment horizontal="left"/>
    </xf>
    <xf numFmtId="0" fontId="9" fillId="3" borderId="0" applyNumberFormat="0" applyAlignment="0">
      <alignment horizontal="left"/>
    </xf>
    <xf numFmtId="0" fontId="5" fillId="0" borderId="0" applyNumberFormat="0" applyFill="0" applyBorder="0">
      <alignment horizontal="left" vertical="center"/>
    </xf>
    <xf numFmtId="0" fontId="3" fillId="5" borderId="0" applyNumberFormat="0" applyFont="0" applyAlignment="0" applyProtection="0">
      <alignment vertical="top"/>
    </xf>
    <xf numFmtId="168" fontId="29" fillId="3" borderId="0">
      <alignment horizontal="center"/>
    </xf>
    <xf numFmtId="170" fontId="28" fillId="2" borderId="0">
      <alignment horizontal="center"/>
    </xf>
    <xf numFmtId="170" fontId="4" fillId="0" borderId="0">
      <alignment vertical="top"/>
    </xf>
    <xf numFmtId="168" fontId="30" fillId="0" borderId="0" applyFont="0" applyFill="0" applyBorder="0" applyAlignment="0" applyProtection="0"/>
    <xf numFmtId="171" fontId="10" fillId="0" borderId="0" applyFont="0" applyFill="0" applyBorder="0" applyAlignment="0" applyProtection="0"/>
    <xf numFmtId="172" fontId="30" fillId="2" borderId="0" applyFont="0" applyFill="0" applyBorder="0" applyAlignment="0" applyProtection="0"/>
    <xf numFmtId="170" fontId="31" fillId="2" borderId="0" applyNumberFormat="0" applyFill="0" applyBorder="0" applyAlignment="0" applyProtection="0"/>
    <xf numFmtId="170" fontId="32" fillId="0" borderId="0" applyNumberFormat="0" applyFill="0" applyBorder="0" applyAlignment="0">
      <alignment vertical="top"/>
    </xf>
    <xf numFmtId="173" fontId="30" fillId="2" borderId="0" applyFont="0" applyFill="0" applyBorder="0" applyAlignment="0" applyProtection="0"/>
    <xf numFmtId="171" fontId="31" fillId="37" borderId="12" applyNumberFormat="0">
      <protection locked="0"/>
    </xf>
    <xf numFmtId="0" fontId="3" fillId="5" borderId="11" applyFont="0" applyAlignment="0" applyProtection="0">
      <alignment vertical="top"/>
    </xf>
    <xf numFmtId="170" fontId="33" fillId="3" borderId="0" applyNumberFormat="0" applyBorder="0">
      <alignment horizontal="center" vertical="top"/>
    </xf>
    <xf numFmtId="170" fontId="4" fillId="38" borderId="0" applyNumberFormat="0" applyFont="0" applyBorder="0" applyAlignment="0" applyProtection="0">
      <alignment vertical="top"/>
    </xf>
    <xf numFmtId="178" fontId="34" fillId="0" borderId="0" applyFill="0" applyBorder="0" applyAlignment="0" applyProtection="0"/>
    <xf numFmtId="177" fontId="31" fillId="0" borderId="0" applyNumberFormat="0" applyFill="0" applyBorder="0" applyAlignment="0" applyProtection="0"/>
    <xf numFmtId="172" fontId="1" fillId="0" borderId="0" applyFont="0" applyFill="0" applyBorder="0" applyAlignment="0" applyProtection="0"/>
  </cellStyleXfs>
  <cellXfs count="88">
    <xf numFmtId="174" fontId="0" fillId="0" borderId="0" xfId="0"/>
    <xf numFmtId="174" fontId="3" fillId="5" borderId="0" xfId="0" applyFont="1" applyFill="1"/>
    <xf numFmtId="174" fontId="3" fillId="4" borderId="0" xfId="0" applyFont="1" applyFill="1"/>
    <xf numFmtId="174" fontId="3" fillId="5" borderId="0" xfId="0" applyFont="1" applyFill="1" applyAlignment="1">
      <alignment vertical="top" wrapText="1"/>
    </xf>
    <xf numFmtId="174" fontId="3" fillId="5" borderId="1" xfId="0" applyFont="1" applyFill="1" applyBorder="1" applyAlignment="1">
      <alignment vertical="top"/>
    </xf>
    <xf numFmtId="174" fontId="26" fillId="2" borderId="0" xfId="0" applyFont="1" applyFill="1"/>
    <xf numFmtId="174" fontId="27" fillId="3" borderId="0" xfId="0" applyFont="1" applyFill="1"/>
    <xf numFmtId="174" fontId="4" fillId="5" borderId="0" xfId="0" applyFont="1" applyFill="1" applyAlignment="1">
      <alignment horizontal="center" vertical="top"/>
    </xf>
    <xf numFmtId="174" fontId="4" fillId="5" borderId="0" xfId="0" applyFont="1" applyFill="1" applyAlignment="1">
      <alignment vertical="top"/>
    </xf>
    <xf numFmtId="174" fontId="26" fillId="2" borderId="0" xfId="0" applyFont="1" applyFill="1" applyAlignment="1">
      <alignment vertical="center"/>
    </xf>
    <xf numFmtId="168" fontId="29" fillId="3" borderId="0" xfId="52">
      <alignment horizontal="center"/>
    </xf>
    <xf numFmtId="170" fontId="28" fillId="2" borderId="0" xfId="53">
      <alignment horizontal="center"/>
    </xf>
    <xf numFmtId="170" fontId="33" fillId="2" borderId="0" xfId="48" applyNumberFormat="1" applyAlignment="1"/>
    <xf numFmtId="170" fontId="9" fillId="3" borderId="0" xfId="49" applyNumberFormat="1" applyAlignment="1"/>
    <xf numFmtId="170" fontId="5" fillId="0" borderId="0" xfId="50" applyNumberFormat="1">
      <alignment horizontal="left" vertical="center"/>
    </xf>
    <xf numFmtId="170" fontId="4" fillId="0" borderId="0" xfId="54">
      <alignment vertical="top"/>
    </xf>
    <xf numFmtId="174" fontId="3" fillId="5" borderId="0" xfId="0" applyFont="1" applyFill="1" applyAlignment="1">
      <alignment horizontal="left" vertical="top"/>
    </xf>
    <xf numFmtId="174" fontId="3" fillId="5" borderId="0" xfId="0" applyFont="1" applyFill="1" applyAlignment="1">
      <alignment vertical="top"/>
    </xf>
    <xf numFmtId="174" fontId="3" fillId="0" borderId="0" xfId="0" applyFont="1" applyAlignment="1">
      <alignment vertical="top" wrapText="1"/>
    </xf>
    <xf numFmtId="174" fontId="4" fillId="0" borderId="0" xfId="0" applyFont="1" applyAlignment="1">
      <alignment vertical="top"/>
    </xf>
    <xf numFmtId="174" fontId="3" fillId="0" borderId="0" xfId="0" applyFont="1" applyAlignment="1">
      <alignment horizontal="left" wrapText="1"/>
    </xf>
    <xf numFmtId="174" fontId="3" fillId="0" borderId="0" xfId="0" applyFont="1" applyAlignment="1">
      <alignment vertical="top"/>
    </xf>
    <xf numFmtId="174" fontId="3" fillId="0" borderId="0" xfId="0" applyFont="1"/>
    <xf numFmtId="174" fontId="5" fillId="0" borderId="0" xfId="0" applyFont="1" applyAlignment="1">
      <alignment vertical="center"/>
    </xf>
    <xf numFmtId="174" fontId="6" fillId="0" borderId="0" xfId="0" applyFont="1" applyAlignment="1">
      <alignment vertical="center" wrapText="1"/>
    </xf>
    <xf numFmtId="174" fontId="3" fillId="0" borderId="0" xfId="0" applyFont="1" applyAlignment="1">
      <alignment horizontal="left" vertical="top"/>
    </xf>
    <xf numFmtId="174" fontId="4" fillId="0" borderId="0" xfId="0" applyFont="1" applyAlignment="1">
      <alignment horizontal="center" vertical="top"/>
    </xf>
    <xf numFmtId="174" fontId="8" fillId="0" borderId="0" xfId="0" applyFont="1" applyAlignment="1">
      <alignment vertical="center" wrapText="1"/>
    </xf>
    <xf numFmtId="168" fontId="3" fillId="0" borderId="0" xfId="0" applyNumberFormat="1" applyFont="1" applyAlignment="1">
      <alignment horizontal="left"/>
    </xf>
    <xf numFmtId="174" fontId="3" fillId="0" borderId="0" xfId="0" applyFont="1" applyAlignment="1">
      <alignment horizontal="left"/>
    </xf>
    <xf numFmtId="169" fontId="3" fillId="0" borderId="0" xfId="0" applyNumberFormat="1" applyFont="1" applyAlignment="1">
      <alignment horizontal="left"/>
    </xf>
    <xf numFmtId="174" fontId="4" fillId="0" borderId="0" xfId="0" applyFont="1" applyAlignment="1">
      <alignment horizontal="left" vertical="top"/>
    </xf>
    <xf numFmtId="174" fontId="4" fillId="0" borderId="0" xfId="0" applyFont="1"/>
    <xf numFmtId="174" fontId="26" fillId="0" borderId="0" xfId="0" applyFont="1"/>
    <xf numFmtId="174" fontId="27" fillId="0" borderId="0" xfId="0" applyFont="1"/>
    <xf numFmtId="170" fontId="31" fillId="0" borderId="0" xfId="58" applyFill="1" applyBorder="1" applyAlignment="1">
      <alignment vertical="top"/>
    </xf>
    <xf numFmtId="170" fontId="3" fillId="5" borderId="0" xfId="51" applyNumberFormat="1" applyFont="1" applyAlignment="1">
      <alignment horizontal="left" vertical="top"/>
    </xf>
    <xf numFmtId="170" fontId="4" fillId="5" borderId="0" xfId="51" applyNumberFormat="1" applyFont="1" applyAlignment="1">
      <alignment horizontal="center" vertical="top"/>
    </xf>
    <xf numFmtId="170" fontId="3" fillId="5" borderId="0" xfId="51" applyNumberFormat="1" applyFont="1" applyAlignment="1"/>
    <xf numFmtId="170" fontId="6" fillId="5" borderId="0" xfId="51" applyNumberFormat="1" applyFont="1" applyAlignment="1">
      <alignment vertical="center" wrapText="1"/>
    </xf>
    <xf numFmtId="170" fontId="3" fillId="5" borderId="0" xfId="51" applyNumberFormat="1" applyFont="1" applyAlignment="1">
      <alignment vertical="top"/>
    </xf>
    <xf numFmtId="0" fontId="3" fillId="5" borderId="11" xfId="62" applyFont="1" applyAlignment="1">
      <alignment vertical="top"/>
    </xf>
    <xf numFmtId="0" fontId="4" fillId="5" borderId="11" xfId="62" applyFont="1" applyAlignment="1">
      <alignment horizontal="center" vertical="top"/>
    </xf>
    <xf numFmtId="0" fontId="3" fillId="5" borderId="11" xfId="62" applyFont="1" applyAlignment="1"/>
    <xf numFmtId="0" fontId="6" fillId="5" borderId="11" xfId="62" applyFont="1" applyAlignment="1">
      <alignment vertical="center" wrapText="1"/>
    </xf>
    <xf numFmtId="174" fontId="26" fillId="0" borderId="0" xfId="0" applyFont="1" applyAlignment="1">
      <alignment vertical="center"/>
    </xf>
    <xf numFmtId="170" fontId="8" fillId="5" borderId="0" xfId="51" applyNumberFormat="1" applyFont="1" applyAlignment="1">
      <alignment vertical="center" wrapText="1"/>
    </xf>
    <xf numFmtId="0" fontId="4" fillId="5" borderId="11" xfId="62" applyFont="1" applyAlignment="1"/>
    <xf numFmtId="0" fontId="3" fillId="5" borderId="11" xfId="62" applyFont="1" applyAlignment="1">
      <alignment horizontal="left"/>
    </xf>
    <xf numFmtId="0" fontId="8" fillId="5" borderId="11" xfId="62" applyFont="1" applyAlignment="1">
      <alignment horizontal="center" vertical="center" wrapText="1"/>
    </xf>
    <xf numFmtId="0" fontId="8" fillId="5" borderId="11" xfId="62" applyFont="1" applyAlignment="1">
      <alignment vertical="center" wrapText="1"/>
    </xf>
    <xf numFmtId="170" fontId="31" fillId="37" borderId="12" xfId="61" applyNumberFormat="1">
      <protection locked="0"/>
    </xf>
    <xf numFmtId="170" fontId="3" fillId="0" borderId="0" xfId="51" applyNumberFormat="1" applyFont="1" applyFill="1" applyAlignment="1"/>
    <xf numFmtId="0" fontId="3" fillId="0" borderId="0" xfId="62" applyFont="1" applyFill="1" applyBorder="1" applyAlignment="1"/>
    <xf numFmtId="174" fontId="0" fillId="5" borderId="0" xfId="51" applyNumberFormat="1" applyFont="1" applyAlignment="1"/>
    <xf numFmtId="174" fontId="3" fillId="5" borderId="0" xfId="51" applyNumberFormat="1" applyFont="1" applyAlignment="1">
      <alignment vertical="top"/>
    </xf>
    <xf numFmtId="0" fontId="0" fillId="5" borderId="11" xfId="62" applyFont="1" applyAlignment="1"/>
    <xf numFmtId="174" fontId="5" fillId="5" borderId="0" xfId="51" applyNumberFormat="1" applyFont="1" applyAlignment="1">
      <alignment vertical="center"/>
    </xf>
    <xf numFmtId="0" fontId="4" fillId="5" borderId="11" xfId="62" applyFont="1" applyAlignment="1">
      <alignment horizontal="left" vertical="top"/>
    </xf>
    <xf numFmtId="172" fontId="0" fillId="0" borderId="0" xfId="57" applyFont="1" applyFill="1"/>
    <xf numFmtId="174" fontId="31" fillId="0" borderId="0" xfId="58" applyNumberFormat="1" applyFill="1"/>
    <xf numFmtId="175" fontId="0" fillId="0" borderId="0" xfId="0" applyNumberFormat="1"/>
    <xf numFmtId="176" fontId="0" fillId="0" borderId="0" xfId="0" applyNumberFormat="1"/>
    <xf numFmtId="170" fontId="3" fillId="5" borderId="0" xfId="51" applyNumberFormat="1" applyFont="1" applyAlignment="1">
      <alignment horizontal="left"/>
    </xf>
    <xf numFmtId="174" fontId="0" fillId="0" borderId="0" xfId="0" applyAlignment="1">
      <alignment horizontal="right"/>
    </xf>
    <xf numFmtId="174" fontId="32" fillId="0" borderId="0" xfId="59" applyNumberFormat="1" applyAlignment="1">
      <alignment horizontal="center"/>
    </xf>
    <xf numFmtId="170" fontId="4" fillId="0" borderId="0" xfId="54" quotePrefix="1">
      <alignment vertical="top"/>
    </xf>
    <xf numFmtId="172" fontId="0" fillId="0" borderId="0" xfId="67" applyFont="1"/>
    <xf numFmtId="176" fontId="31" fillId="0" borderId="0" xfId="66" applyNumberFormat="1"/>
    <xf numFmtId="172" fontId="31" fillId="0" borderId="0" xfId="58" applyNumberFormat="1" applyFill="1"/>
    <xf numFmtId="174" fontId="31" fillId="0" borderId="0" xfId="66" applyNumberFormat="1"/>
    <xf numFmtId="172" fontId="31" fillId="0" borderId="0" xfId="67" applyFont="1"/>
    <xf numFmtId="170" fontId="33" fillId="2" borderId="0" xfId="48" applyNumberFormat="1" applyAlignment="1">
      <alignment horizontal="center" wrapText="1"/>
    </xf>
    <xf numFmtId="174" fontId="6" fillId="0" borderId="0" xfId="0" applyFont="1" applyAlignment="1">
      <alignment horizontal="center" vertical="center" wrapText="1"/>
    </xf>
    <xf numFmtId="170" fontId="3" fillId="5" borderId="0" xfId="51" applyNumberFormat="1" applyFont="1" applyAlignment="1">
      <alignment horizontal="left" vertical="top"/>
    </xf>
    <xf numFmtId="170" fontId="33" fillId="3" borderId="0" xfId="49" applyNumberFormat="1" applyFont="1" applyAlignment="1">
      <alignment horizontal="center" vertical="center"/>
    </xf>
    <xf numFmtId="170" fontId="32" fillId="5" borderId="0" xfId="59" applyNumberFormat="1" applyFill="1" applyBorder="1" applyAlignment="1">
      <alignment horizontal="center" vertical="center" wrapText="1"/>
    </xf>
    <xf numFmtId="174" fontId="8" fillId="0" borderId="0" xfId="0" applyFont="1" applyAlignment="1">
      <alignment horizontal="center" vertical="center" wrapText="1"/>
    </xf>
    <xf numFmtId="174" fontId="5" fillId="5" borderId="0" xfId="0" applyFont="1" applyFill="1" applyAlignment="1">
      <alignment horizontal="left" vertical="center"/>
    </xf>
    <xf numFmtId="174" fontId="5" fillId="5" borderId="0" xfId="50" applyNumberFormat="1" applyFill="1">
      <alignment horizontal="left" vertical="center"/>
    </xf>
    <xf numFmtId="174" fontId="0" fillId="5" borderId="0" xfId="51" applyNumberFormat="1" applyFont="1" applyAlignment="1">
      <alignment horizontal="left"/>
    </xf>
    <xf numFmtId="170" fontId="3" fillId="5" borderId="0" xfId="51" applyNumberFormat="1" applyFont="1" applyAlignment="1">
      <alignment horizontal="left"/>
    </xf>
    <xf numFmtId="168" fontId="3" fillId="5" borderId="0" xfId="51" applyNumberFormat="1" applyFont="1" applyAlignment="1">
      <alignment horizontal="left"/>
    </xf>
    <xf numFmtId="169" fontId="3" fillId="5" borderId="0" xfId="51" applyNumberFormat="1" applyFont="1" applyAlignment="1">
      <alignment horizontal="left"/>
    </xf>
    <xf numFmtId="174" fontId="35" fillId="0" borderId="0" xfId="0" applyFont="1"/>
    <xf numFmtId="174" fontId="0" fillId="0" borderId="0" xfId="0" quotePrefix="1"/>
    <xf numFmtId="174" fontId="31" fillId="37" borderId="12" xfId="61" applyNumberFormat="1">
      <protection locked="0"/>
    </xf>
    <xf numFmtId="172" fontId="31" fillId="37" borderId="12" xfId="61" applyNumberFormat="1">
      <protection locked="0"/>
    </xf>
  </cellXfs>
  <cellStyles count="68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" xfId="66" xr:uid="{00000000-0005-0000-0000-000018000000}"/>
    <cellStyle name="Background Fill" xfId="51" xr:uid="{00000000-0005-0000-0000-000019000000}"/>
    <cellStyle name="Bad" xfId="13" builtinId="27" hidden="1"/>
    <cellStyle name="BG Border" xfId="62" xr:uid="{00000000-0005-0000-0000-00001B000000}"/>
    <cellStyle name="Blank" xfId="60" xr:uid="{00000000-0005-0000-0000-00001C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1000000}"/>
    <cellStyle name="Currency" xfId="4" builtinId="4" hidden="1"/>
    <cellStyle name="Currency [0]" xfId="5" builtinId="7" hidden="1"/>
    <cellStyle name="Date" xfId="55" xr:uid="{00000000-0005-0000-0000-000024000000}"/>
    <cellStyle name="Date Heading" xfId="52" xr:uid="{00000000-0005-0000-0000-000025000000}"/>
    <cellStyle name="Explanatory Text" xfId="22" builtinId="53" hidden="1"/>
    <cellStyle name="Good" xfId="12" builtinId="26" hidden="1"/>
    <cellStyle name="Hard Coded Number" xfId="58" xr:uid="{00000000-0005-0000-0000-000028000000}"/>
    <cellStyle name="Hard_number_1dp" xfId="65" xr:uid="{00000000-0005-0000-0000-000029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E000000}"/>
    <cellStyle name="Hist Proj Title" xfId="53" xr:uid="{00000000-0005-0000-0000-00002F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4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8000000}"/>
    <cellStyle name="Output" xfId="16" builtinId="21" hidden="1"/>
    <cellStyle name="P" xfId="67" xr:uid="{00000000-0005-0000-0000-00003A000000}"/>
    <cellStyle name="Percent" xfId="6" builtinId="5" hidden="1"/>
    <cellStyle name="Percent" xfId="57" builtinId="5" customBuiltin="1"/>
    <cellStyle name="Primary Title" xfId="48" xr:uid="{00000000-0005-0000-0000-00003D000000}"/>
    <cellStyle name="Row Label" xfId="54" xr:uid="{00000000-0005-0000-0000-00003E000000}"/>
    <cellStyle name="Secondary Title" xfId="49" xr:uid="{00000000-0005-0000-0000-00003F000000}"/>
    <cellStyle name="Tertiary Title" xfId="50" xr:uid="{00000000-0005-0000-0000-000040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18"/>
  <sheetViews>
    <sheetView showGridLines="0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1328125" customWidth="1"/>
    <col min="14" max="14" width="9.86328125" customWidth="1"/>
    <col min="15" max="26" width="9.1328125" customWidth="1"/>
  </cols>
  <sheetData>
    <row r="1" spans="1:14" s="33" customFormat="1" ht="189.75" customHeight="1" x14ac:dyDescent="0.85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s="21" customFormat="1" ht="75" customHeight="1" x14ac:dyDescent="0.45">
      <c r="A2" s="75" t="s">
        <v>132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spans="1:14" s="22" customFormat="1" ht="7.5" customHeight="1" x14ac:dyDescent="0.45">
      <c r="B3" s="23"/>
      <c r="C3" s="23"/>
      <c r="F3" s="24"/>
      <c r="G3" s="24"/>
      <c r="H3" s="24"/>
      <c r="I3" s="24"/>
      <c r="J3" s="24"/>
      <c r="K3" s="24"/>
    </row>
    <row r="4" spans="1:14" s="22" customFormat="1" ht="15" customHeight="1" x14ac:dyDescent="0.45">
      <c r="A4" s="36"/>
      <c r="B4" s="37"/>
      <c r="C4" s="74"/>
      <c r="D4" s="74"/>
      <c r="E4" s="38"/>
      <c r="F4" s="39"/>
      <c r="G4" s="39"/>
      <c r="H4" s="39"/>
      <c r="I4" s="39"/>
      <c r="J4" s="39"/>
      <c r="K4" s="39"/>
      <c r="L4" s="38"/>
      <c r="M4" s="38"/>
      <c r="N4" s="38"/>
    </row>
    <row r="5" spans="1:14" s="22" customFormat="1" ht="15" customHeight="1" x14ac:dyDescent="0.45">
      <c r="A5" s="76" t="s">
        <v>11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22" customFormat="1" ht="15" customHeight="1" x14ac:dyDescent="0.45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</row>
    <row r="7" spans="1:14" s="22" customFormat="1" ht="15" customHeight="1" x14ac:dyDescent="0.45">
      <c r="A7" s="76" t="str">
        <f ca="1">"© "&amp;YEAR(TODAY())&amp;" Financial Edge Training"</f>
        <v>© 2025 Financial Edge Training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</row>
    <row r="8" spans="1:14" s="22" customFormat="1" ht="15" customHeight="1" thickBot="1" x14ac:dyDescent="0.5">
      <c r="A8" s="41"/>
      <c r="B8" s="42"/>
      <c r="C8" s="41"/>
      <c r="D8" s="41"/>
      <c r="E8" s="43"/>
      <c r="F8" s="44"/>
      <c r="G8" s="44"/>
      <c r="H8" s="44"/>
      <c r="I8" s="44"/>
      <c r="J8" s="44"/>
      <c r="K8" s="44"/>
      <c r="L8" s="43"/>
      <c r="M8" s="43"/>
      <c r="N8" s="43"/>
    </row>
    <row r="9" spans="1:14" s="22" customFormat="1" ht="15" customHeight="1" x14ac:dyDescent="0.45">
      <c r="F9" s="27"/>
      <c r="G9" s="77"/>
      <c r="H9" s="77"/>
      <c r="I9" s="77"/>
      <c r="J9" s="77"/>
      <c r="K9" s="27"/>
    </row>
    <row r="10" spans="1:14" s="22" customFormat="1" ht="15" customHeight="1" x14ac:dyDescent="0.45">
      <c r="B10" s="23"/>
      <c r="C10" s="23"/>
      <c r="F10" s="27"/>
      <c r="G10" s="77"/>
      <c r="H10" s="77"/>
      <c r="I10" s="77"/>
      <c r="J10" s="77"/>
      <c r="K10" s="27"/>
    </row>
    <row r="11" spans="1:14" s="22" customFormat="1" ht="15" customHeight="1" x14ac:dyDescent="0.45">
      <c r="B11" s="19"/>
      <c r="C11" s="19"/>
      <c r="D11" s="20"/>
      <c r="F11" s="24"/>
      <c r="G11" s="24"/>
      <c r="H11" s="24"/>
      <c r="I11" s="24"/>
      <c r="J11" s="24"/>
      <c r="K11" s="24"/>
    </row>
    <row r="12" spans="1:14" s="22" customFormat="1" ht="15" customHeight="1" x14ac:dyDescent="0.45">
      <c r="A12" s="25"/>
      <c r="B12" s="19"/>
      <c r="C12" s="19"/>
      <c r="D12" s="28"/>
      <c r="F12" s="24"/>
      <c r="G12" s="73"/>
      <c r="H12" s="73"/>
      <c r="I12" s="73"/>
      <c r="J12" s="73"/>
      <c r="K12" s="24"/>
    </row>
    <row r="13" spans="1:14" s="22" customFormat="1" ht="15" customHeight="1" x14ac:dyDescent="0.45">
      <c r="A13" s="18"/>
      <c r="B13" s="19"/>
      <c r="C13" s="19"/>
      <c r="D13" s="29"/>
      <c r="F13" s="24"/>
      <c r="G13" s="73"/>
      <c r="H13" s="73"/>
      <c r="I13" s="73"/>
      <c r="J13" s="73"/>
      <c r="K13" s="24"/>
    </row>
    <row r="14" spans="1:14" s="22" customFormat="1" ht="15" customHeight="1" x14ac:dyDescent="0.45">
      <c r="A14" s="21"/>
      <c r="B14" s="19"/>
      <c r="C14" s="19"/>
      <c r="D14" s="29"/>
      <c r="F14" s="24"/>
      <c r="G14" s="73"/>
      <c r="H14" s="73"/>
      <c r="I14" s="73"/>
      <c r="J14" s="73"/>
      <c r="K14" s="24"/>
    </row>
    <row r="15" spans="1:14" s="22" customFormat="1" ht="15" customHeight="1" x14ac:dyDescent="0.45">
      <c r="A15" s="21"/>
      <c r="B15" s="19"/>
      <c r="C15" s="19"/>
      <c r="D15" s="29"/>
      <c r="F15" s="24"/>
      <c r="G15" s="24"/>
      <c r="H15" s="24"/>
      <c r="I15" s="24"/>
      <c r="J15" s="24"/>
      <c r="K15" s="24"/>
    </row>
    <row r="16" spans="1:14" s="22" customFormat="1" ht="15" customHeight="1" x14ac:dyDescent="0.45">
      <c r="A16" s="21"/>
      <c r="B16" s="19"/>
      <c r="C16" s="19"/>
      <c r="D16" s="30"/>
      <c r="F16" s="24"/>
      <c r="G16" s="73"/>
      <c r="H16" s="73"/>
      <c r="I16" s="73"/>
      <c r="J16" s="73"/>
      <c r="K16" s="24"/>
    </row>
    <row r="17" spans="1:11" s="22" customFormat="1" ht="15" customHeight="1" x14ac:dyDescent="0.45">
      <c r="A17" s="21"/>
      <c r="B17" s="31"/>
      <c r="C17" s="32"/>
      <c r="D17" s="30"/>
      <c r="F17" s="24"/>
      <c r="G17" s="24"/>
      <c r="H17" s="24"/>
      <c r="I17" s="24"/>
      <c r="J17" s="24"/>
      <c r="K17" s="24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76" orientation="portrait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R20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1328125" customWidth="1"/>
    <col min="4" max="4" width="2.86328125" customWidth="1"/>
    <col min="5" max="7" width="1.3984375" customWidth="1"/>
    <col min="8" max="8" width="2.86328125" customWidth="1"/>
    <col min="9" max="9" width="42.86328125" customWidth="1"/>
    <col min="10" max="11" width="1.3984375" customWidth="1"/>
    <col min="12" max="12" width="15.59765625" bestFit="1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17.86328125" bestFit="1" customWidth="1"/>
  </cols>
  <sheetData>
    <row r="1" spans="1:18" s="33" customFormat="1" ht="45" customHeight="1" x14ac:dyDescent="0.85">
      <c r="A1" s="12" t="str">
        <f>Welcome!A2</f>
        <v>Asset versus Share Deals and Tax Treatment</v>
      </c>
      <c r="B1" s="12"/>
      <c r="C1" s="12"/>
      <c r="D1" s="12"/>
      <c r="E1" s="12"/>
      <c r="F1" s="12"/>
      <c r="G1" s="12"/>
      <c r="H1" s="12"/>
      <c r="I1" s="12"/>
      <c r="J1" s="5"/>
      <c r="K1" s="5"/>
      <c r="L1" s="5"/>
      <c r="M1" s="5"/>
      <c r="N1" s="5"/>
      <c r="O1" s="5"/>
      <c r="P1" s="5"/>
      <c r="Q1" s="5"/>
      <c r="R1" s="5"/>
    </row>
    <row r="2" spans="1:18" s="34" customFormat="1" ht="30" customHeight="1" x14ac:dyDescent="0.65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6"/>
      <c r="K2" s="6"/>
      <c r="L2" s="6"/>
      <c r="M2" s="6"/>
      <c r="N2" s="6"/>
      <c r="O2" s="6"/>
      <c r="P2" s="6"/>
      <c r="Q2" s="6"/>
      <c r="R2" s="6"/>
    </row>
    <row r="3" spans="1:18" s="2" customFormat="1" ht="7.5" customHeight="1" x14ac:dyDescent="0.45"/>
    <row r="4" spans="1:18" s="2" customFormat="1" ht="22.5" customHeight="1" x14ac:dyDescent="0.45">
      <c r="A4" s="1"/>
      <c r="B4" s="78" t="s">
        <v>0</v>
      </c>
      <c r="C4" s="78"/>
      <c r="D4" s="78"/>
      <c r="E4" s="78"/>
      <c r="F4" s="78"/>
      <c r="G4" s="78"/>
      <c r="H4" s="78"/>
      <c r="I4" s="78"/>
      <c r="K4" s="1"/>
      <c r="L4" s="78" t="s">
        <v>2</v>
      </c>
      <c r="M4" s="78"/>
      <c r="N4" s="78"/>
      <c r="O4" s="78"/>
      <c r="P4" s="78"/>
      <c r="Q4" s="39"/>
      <c r="R4" s="39"/>
    </row>
    <row r="5" spans="1:18" s="2" customFormat="1" ht="15" customHeight="1" x14ac:dyDescent="0.45">
      <c r="A5" s="16"/>
      <c r="B5" s="7" t="s">
        <v>1</v>
      </c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" t="s">
        <v>3</v>
      </c>
      <c r="M5" s="8"/>
      <c r="N5" s="81" t="s">
        <v>9</v>
      </c>
      <c r="O5" s="81"/>
      <c r="P5" s="81"/>
      <c r="Q5" s="81"/>
      <c r="R5" s="39"/>
    </row>
    <row r="6" spans="1:18" s="2" customFormat="1" ht="15" customHeight="1" x14ac:dyDescent="0.45">
      <c r="A6" s="3"/>
      <c r="B6" s="7" t="s">
        <v>1</v>
      </c>
      <c r="C6" s="80" t="s">
        <v>59</v>
      </c>
      <c r="D6" s="80"/>
      <c r="E6" s="80"/>
      <c r="F6" s="80"/>
      <c r="G6" s="80"/>
      <c r="H6" s="80"/>
      <c r="I6" s="80"/>
      <c r="J6" s="80"/>
      <c r="K6" s="80"/>
      <c r="L6" s="8" t="s">
        <v>4</v>
      </c>
      <c r="M6" s="8"/>
      <c r="N6" s="82">
        <v>42369</v>
      </c>
      <c r="O6" s="82"/>
      <c r="P6" s="82"/>
      <c r="Q6" s="82"/>
      <c r="R6" s="39"/>
    </row>
    <row r="7" spans="1:18" s="2" customFormat="1" ht="15" customHeight="1" x14ac:dyDescent="0.45">
      <c r="A7" s="17"/>
      <c r="B7" s="7" t="s">
        <v>1</v>
      </c>
      <c r="C7" s="80" t="s">
        <v>60</v>
      </c>
      <c r="D7" s="80"/>
      <c r="E7" s="80"/>
      <c r="F7" s="80"/>
      <c r="G7" s="80"/>
      <c r="H7" s="80"/>
      <c r="I7" s="80"/>
      <c r="J7" s="80"/>
      <c r="K7" s="80"/>
      <c r="L7" s="8" t="s">
        <v>5</v>
      </c>
      <c r="M7" s="8"/>
      <c r="N7" s="81"/>
      <c r="O7" s="81"/>
      <c r="P7" s="81"/>
      <c r="Q7" s="81"/>
      <c r="R7" s="39"/>
    </row>
    <row r="8" spans="1:18" s="2" customFormat="1" ht="15" customHeight="1" x14ac:dyDescent="0.45">
      <c r="A8" s="17"/>
      <c r="B8" s="7"/>
      <c r="C8" s="63"/>
      <c r="D8" s="40"/>
      <c r="E8" s="40"/>
      <c r="F8" s="17"/>
      <c r="G8" s="17"/>
      <c r="H8" s="17"/>
      <c r="I8" s="17"/>
      <c r="K8" s="17"/>
      <c r="L8" s="8" t="s">
        <v>6</v>
      </c>
      <c r="M8" s="8"/>
      <c r="N8" s="81"/>
      <c r="O8" s="81"/>
      <c r="P8" s="81"/>
      <c r="Q8" s="81"/>
      <c r="R8" s="39"/>
    </row>
    <row r="9" spans="1:18" s="2" customFormat="1" ht="15" customHeight="1" x14ac:dyDescent="0.45">
      <c r="A9" s="40"/>
      <c r="B9" s="40"/>
      <c r="C9" s="40"/>
      <c r="D9" s="40"/>
      <c r="E9" s="40"/>
      <c r="F9" s="40"/>
      <c r="G9" s="40"/>
      <c r="H9" s="40"/>
      <c r="I9" s="40"/>
      <c r="K9" s="17"/>
      <c r="L9" s="8" t="s">
        <v>7</v>
      </c>
      <c r="M9" s="8"/>
      <c r="N9" s="81" t="s">
        <v>10</v>
      </c>
      <c r="O9" s="81"/>
      <c r="P9" s="81"/>
      <c r="Q9" s="81"/>
      <c r="R9" s="39"/>
    </row>
    <row r="10" spans="1:18" s="2" customFormat="1" ht="15" customHeight="1" x14ac:dyDescent="0.45">
      <c r="A10" s="38"/>
      <c r="B10" s="38"/>
      <c r="C10" s="38"/>
      <c r="D10" s="38"/>
      <c r="E10" s="38"/>
      <c r="F10" s="38"/>
      <c r="G10" s="38"/>
      <c r="H10" s="38"/>
      <c r="I10" s="38"/>
      <c r="K10" s="17"/>
      <c r="L10" s="8" t="s">
        <v>8</v>
      </c>
      <c r="M10" s="8"/>
      <c r="N10" s="83">
        <v>0</v>
      </c>
      <c r="O10" s="83"/>
      <c r="P10" s="83"/>
      <c r="Q10" s="83"/>
      <c r="R10" s="46"/>
    </row>
    <row r="11" spans="1:18" s="2" customFormat="1" ht="15" customHeight="1" thickBot="1" x14ac:dyDescent="0.5">
      <c r="A11" s="43"/>
      <c r="B11" s="43"/>
      <c r="C11" s="43"/>
      <c r="D11" s="43"/>
      <c r="E11" s="43"/>
      <c r="F11" s="43"/>
      <c r="G11" s="43"/>
      <c r="H11" s="43"/>
      <c r="I11" s="43"/>
      <c r="K11" s="4"/>
      <c r="L11" s="58"/>
      <c r="M11" s="58"/>
      <c r="N11" s="47"/>
      <c r="O11" s="48"/>
      <c r="P11" s="48"/>
      <c r="Q11" s="49"/>
      <c r="R11" s="50"/>
    </row>
    <row r="12" spans="1:18" s="2" customFormat="1" ht="7.5" customHeight="1" x14ac:dyDescent="0.45">
      <c r="K12" s="24"/>
      <c r="L12" s="24"/>
      <c r="M12" s="24"/>
      <c r="N12" s="24"/>
      <c r="O12" s="24"/>
      <c r="P12" s="24"/>
      <c r="Q12" s="24"/>
      <c r="R12" s="24"/>
    </row>
    <row r="13" spans="1:18" s="2" customFormat="1" ht="22.5" customHeight="1" x14ac:dyDescent="0.45">
      <c r="A13" s="54"/>
      <c r="B13" s="79" t="s">
        <v>17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N13" s="1"/>
      <c r="O13" s="78" t="s">
        <v>12</v>
      </c>
      <c r="P13" s="78"/>
      <c r="Q13" s="78"/>
      <c r="R13" s="57"/>
    </row>
    <row r="14" spans="1:18" s="2" customFormat="1" ht="15" customHeight="1" x14ac:dyDescent="0.45">
      <c r="A14" s="55"/>
      <c r="B14" s="80" t="s">
        <v>52</v>
      </c>
      <c r="C14" s="80"/>
      <c r="D14" s="80" t="s">
        <v>58</v>
      </c>
      <c r="E14" s="80"/>
      <c r="F14" s="80"/>
      <c r="G14" s="80"/>
      <c r="H14" s="80"/>
      <c r="I14" s="80"/>
      <c r="J14" s="80"/>
      <c r="K14" s="80"/>
      <c r="L14" s="80"/>
      <c r="N14" s="16"/>
      <c r="O14" s="26"/>
      <c r="P14" s="21"/>
      <c r="Q14" s="21"/>
      <c r="R14" s="55"/>
    </row>
    <row r="15" spans="1:18" s="2" customFormat="1" ht="15" customHeight="1" x14ac:dyDescent="0.45">
      <c r="A15" s="55"/>
      <c r="B15" s="80" t="s">
        <v>53</v>
      </c>
      <c r="C15" s="80"/>
      <c r="D15" s="80" t="s">
        <v>60</v>
      </c>
      <c r="E15" s="80"/>
      <c r="F15" s="80"/>
      <c r="G15" s="80"/>
      <c r="H15" s="80"/>
      <c r="I15" s="80"/>
      <c r="J15" s="80"/>
      <c r="K15" s="80"/>
      <c r="L15" s="80"/>
      <c r="N15" s="3"/>
      <c r="O15" s="26"/>
      <c r="P15" s="51" t="s">
        <v>13</v>
      </c>
      <c r="Q15" s="21"/>
      <c r="R15" s="55"/>
    </row>
    <row r="16" spans="1:18" s="2" customFormat="1" ht="15" customHeight="1" x14ac:dyDescent="0.45">
      <c r="A16" s="55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N16" s="17"/>
      <c r="O16" s="26"/>
      <c r="P16" s="35" t="s">
        <v>14</v>
      </c>
      <c r="Q16" s="21"/>
      <c r="R16" s="55"/>
    </row>
    <row r="17" spans="1:18" s="2" customFormat="1" ht="15" customHeight="1" x14ac:dyDescent="0.45">
      <c r="A17" s="55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N17" s="17"/>
      <c r="O17" s="26"/>
      <c r="P17" t="s">
        <v>15</v>
      </c>
      <c r="Q17" s="21"/>
      <c r="R17" s="55"/>
    </row>
    <row r="18" spans="1:18" s="2" customFormat="1" ht="15" customHeight="1" x14ac:dyDescent="0.45">
      <c r="A18" s="38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N18" s="38"/>
      <c r="O18" s="52"/>
      <c r="P18" s="52"/>
      <c r="Q18" s="52"/>
      <c r="R18" s="38"/>
    </row>
    <row r="19" spans="1:18" ht="14.65" thickBot="1" x14ac:dyDescent="0.5">
      <c r="A19" s="43"/>
      <c r="B19" s="43"/>
      <c r="C19" s="43"/>
      <c r="D19" s="56"/>
      <c r="E19" s="56"/>
      <c r="F19" s="56"/>
      <c r="G19" s="56"/>
      <c r="H19" s="56"/>
      <c r="I19" s="56"/>
      <c r="J19" s="56"/>
      <c r="K19" s="56"/>
      <c r="L19" s="56"/>
      <c r="N19" s="43"/>
      <c r="O19" s="43"/>
      <c r="P19" s="43"/>
      <c r="Q19" s="43"/>
      <c r="R19" s="43"/>
    </row>
    <row r="20" spans="1:18" x14ac:dyDescent="0.45">
      <c r="Q20" s="53"/>
    </row>
  </sheetData>
  <mergeCells count="23">
    <mergeCell ref="B14:C14"/>
    <mergeCell ref="B15:C15"/>
    <mergeCell ref="B16:C16"/>
    <mergeCell ref="B17:C17"/>
    <mergeCell ref="C5:K5"/>
    <mergeCell ref="C6:K6"/>
    <mergeCell ref="C7:K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75" orientation="portrait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J187"/>
  <sheetViews>
    <sheetView topLeftCell="A4" zoomScale="160" zoomScaleNormal="160" workbookViewId="0">
      <selection activeCell="B5" sqref="B5"/>
    </sheetView>
  </sheetViews>
  <sheetFormatPr defaultColWidth="9.1328125" defaultRowHeight="15" customHeight="1" x14ac:dyDescent="0.45"/>
  <cols>
    <col min="1" max="1" width="1.3984375" style="14" customWidth="1"/>
    <col min="2" max="2" width="49.59765625" style="15" customWidth="1"/>
    <col min="3" max="4" width="11" customWidth="1"/>
    <col min="5" max="5" width="19.59765625" bestFit="1" customWidth="1"/>
    <col min="6" max="10" width="11" customWidth="1"/>
    <col min="11" max="12" width="9.1328125" customWidth="1"/>
  </cols>
  <sheetData>
    <row r="1" spans="1:10" s="45" customFormat="1" ht="45" customHeight="1" x14ac:dyDescent="0.85">
      <c r="A1" s="12" t="str">
        <f>Welcome!A2</f>
        <v>Asset versus Share Deals and Tax Treatment</v>
      </c>
      <c r="B1" s="9"/>
      <c r="C1" s="11"/>
      <c r="D1" s="11"/>
      <c r="E1" s="11"/>
      <c r="F1" s="11"/>
      <c r="G1" s="11"/>
      <c r="H1" s="11"/>
      <c r="I1" s="11"/>
      <c r="J1" s="11"/>
    </row>
    <row r="2" spans="1:10" s="34" customFormat="1" ht="30" customHeight="1" x14ac:dyDescent="0.65">
      <c r="A2" s="13" t="s">
        <v>16</v>
      </c>
      <c r="B2" s="6"/>
      <c r="C2" s="10"/>
      <c r="D2" s="10"/>
      <c r="E2" s="10"/>
      <c r="F2" s="10"/>
      <c r="G2" s="10"/>
      <c r="H2" s="10"/>
      <c r="I2" s="10"/>
      <c r="J2" s="10"/>
    </row>
    <row r="4" spans="1:10" ht="15" customHeight="1" x14ac:dyDescent="0.45">
      <c r="A4" s="14" t="s">
        <v>18</v>
      </c>
    </row>
    <row r="5" spans="1:10" ht="15" customHeight="1" x14ac:dyDescent="0.45">
      <c r="B5" s="15" t="s">
        <v>62</v>
      </c>
    </row>
    <row r="6" spans="1:10" ht="15" customHeight="1" x14ac:dyDescent="0.45">
      <c r="B6" s="15" t="s">
        <v>61</v>
      </c>
    </row>
    <row r="7" spans="1:10" ht="15" customHeight="1" x14ac:dyDescent="0.45">
      <c r="B7" s="15" t="s">
        <v>133</v>
      </c>
      <c r="C7" s="60">
        <v>10000</v>
      </c>
    </row>
    <row r="8" spans="1:10" ht="15" customHeight="1" x14ac:dyDescent="0.45">
      <c r="B8" s="15" t="s">
        <v>134</v>
      </c>
      <c r="C8" s="69">
        <v>0.5</v>
      </c>
    </row>
    <row r="9" spans="1:10" ht="15" customHeight="1" x14ac:dyDescent="0.45">
      <c r="B9" s="15" t="s">
        <v>135</v>
      </c>
      <c r="C9" s="69">
        <v>0.5</v>
      </c>
    </row>
    <row r="10" spans="1:10" ht="15" customHeight="1" x14ac:dyDescent="0.45">
      <c r="B10" s="15" t="s">
        <v>137</v>
      </c>
      <c r="C10" s="60">
        <v>30</v>
      </c>
    </row>
    <row r="11" spans="1:10" ht="15" customHeight="1" x14ac:dyDescent="0.45">
      <c r="B11" s="15" t="s">
        <v>136</v>
      </c>
      <c r="C11" s="69">
        <v>0.05</v>
      </c>
    </row>
    <row r="12" spans="1:10" ht="15" customHeight="1" x14ac:dyDescent="0.45">
      <c r="B12" s="15" t="s">
        <v>32</v>
      </c>
      <c r="C12" s="69">
        <v>0.3</v>
      </c>
    </row>
    <row r="13" spans="1:10" ht="15" customHeight="1" x14ac:dyDescent="0.45">
      <c r="B13" s="15" t="s">
        <v>63</v>
      </c>
    </row>
    <row r="15" spans="1:10" ht="15" customHeight="1" x14ac:dyDescent="0.45">
      <c r="B15" s="15" t="s">
        <v>20</v>
      </c>
      <c r="C15" s="60">
        <v>10000</v>
      </c>
    </row>
    <row r="16" spans="1:10" ht="15" customHeight="1" x14ac:dyDescent="0.45">
      <c r="B16" s="15" t="s">
        <v>21</v>
      </c>
      <c r="C16">
        <f>SUM(C15)</f>
        <v>10000</v>
      </c>
    </row>
    <row r="18" spans="2:9" ht="15" customHeight="1" x14ac:dyDescent="0.45">
      <c r="B18" s="15" t="s">
        <v>45</v>
      </c>
      <c r="C18">
        <f>C8*C15</f>
        <v>5000</v>
      </c>
    </row>
    <row r="19" spans="2:9" ht="15" customHeight="1" x14ac:dyDescent="0.45">
      <c r="B19" s="15" t="s">
        <v>46</v>
      </c>
      <c r="C19">
        <f>C20-C18</f>
        <v>5000</v>
      </c>
    </row>
    <row r="20" spans="2:9" ht="15" customHeight="1" x14ac:dyDescent="0.45">
      <c r="B20" s="15" t="s">
        <v>23</v>
      </c>
      <c r="C20">
        <f>C16</f>
        <v>10000</v>
      </c>
    </row>
    <row r="22" spans="2:9" ht="15" customHeight="1" x14ac:dyDescent="0.45">
      <c r="B22" s="15" t="s">
        <v>33</v>
      </c>
      <c r="C22">
        <f>C15</f>
        <v>10000</v>
      </c>
    </row>
    <row r="24" spans="2:9" ht="15" customHeight="1" x14ac:dyDescent="0.45">
      <c r="B24" s="15" t="s">
        <v>47</v>
      </c>
      <c r="C24">
        <f>D44</f>
        <v>6680</v>
      </c>
    </row>
    <row r="25" spans="2:9" ht="15" customHeight="1" x14ac:dyDescent="0.45">
      <c r="B25" s="66" t="s">
        <v>48</v>
      </c>
      <c r="C25">
        <f>D36*-1</f>
        <v>-340</v>
      </c>
    </row>
    <row r="26" spans="2:9" ht="15" customHeight="1" x14ac:dyDescent="0.45">
      <c r="B26" s="15" t="s">
        <v>49</v>
      </c>
      <c r="C26">
        <f>SUM(C24:C25)</f>
        <v>6340</v>
      </c>
    </row>
    <row r="28" spans="2:9" ht="15" customHeight="1" x14ac:dyDescent="0.45">
      <c r="B28" s="15" t="s">
        <v>41</v>
      </c>
      <c r="C28">
        <f>C22-C26</f>
        <v>3660</v>
      </c>
    </row>
    <row r="30" spans="2:9" ht="15" customHeight="1" x14ac:dyDescent="0.45">
      <c r="C30" s="65" t="s">
        <v>64</v>
      </c>
      <c r="D30" s="65" t="s">
        <v>65</v>
      </c>
      <c r="E30" s="65" t="s">
        <v>30</v>
      </c>
      <c r="I30" s="65" t="s">
        <v>35</v>
      </c>
    </row>
    <row r="31" spans="2:9" ht="15" customHeight="1" x14ac:dyDescent="0.45">
      <c r="B31" s="15" t="s">
        <v>36</v>
      </c>
      <c r="C31" s="60">
        <v>1000</v>
      </c>
      <c r="D31" s="60">
        <v>2000</v>
      </c>
      <c r="I31">
        <f>SUM(C31:H31)</f>
        <v>3000</v>
      </c>
    </row>
    <row r="32" spans="2:9" ht="15" customHeight="1" x14ac:dyDescent="0.45">
      <c r="B32" s="15" t="s">
        <v>37</v>
      </c>
      <c r="C32" s="60">
        <v>2500</v>
      </c>
      <c r="D32" s="60">
        <v>1450</v>
      </c>
      <c r="I32">
        <f t="shared" ref="I32:I33" si="0">SUM(C32:H32)</f>
        <v>3950</v>
      </c>
    </row>
    <row r="33" spans="2:9" ht="15" customHeight="1" x14ac:dyDescent="0.45">
      <c r="B33" s="15" t="s">
        <v>38</v>
      </c>
      <c r="C33" s="60">
        <v>5000</v>
      </c>
      <c r="D33" s="60">
        <v>2690</v>
      </c>
      <c r="I33">
        <f t="shared" si="0"/>
        <v>7690</v>
      </c>
    </row>
    <row r="34" spans="2:9" ht="15" customHeight="1" x14ac:dyDescent="0.45">
      <c r="B34" s="15" t="s">
        <v>50</v>
      </c>
      <c r="C34">
        <f>SUM(C31:C33)</f>
        <v>8500</v>
      </c>
      <c r="D34">
        <f>SUM(D31:D33)</f>
        <v>6140</v>
      </c>
      <c r="I34">
        <f>SUM(I31:I33)</f>
        <v>14640</v>
      </c>
    </row>
    <row r="35" spans="2:9" ht="15" customHeight="1" x14ac:dyDescent="0.45">
      <c r="B35" s="15" t="s">
        <v>39</v>
      </c>
      <c r="C35" s="60">
        <v>6000</v>
      </c>
      <c r="D35" s="60">
        <v>2400</v>
      </c>
      <c r="I35">
        <f t="shared" ref="I35:I36" si="1">SUM(C35:H35)</f>
        <v>8400</v>
      </c>
    </row>
    <row r="36" spans="2:9" ht="15" customHeight="1" x14ac:dyDescent="0.45">
      <c r="B36" s="15" t="s">
        <v>41</v>
      </c>
      <c r="C36" s="60">
        <v>1000</v>
      </c>
      <c r="D36" s="60">
        <v>340</v>
      </c>
      <c r="E36">
        <f>D36*-1</f>
        <v>-340</v>
      </c>
      <c r="F36">
        <f>C28</f>
        <v>3660</v>
      </c>
      <c r="I36">
        <f t="shared" si="1"/>
        <v>4660</v>
      </c>
    </row>
    <row r="37" spans="2:9" ht="15" customHeight="1" x14ac:dyDescent="0.45">
      <c r="B37" s="15" t="s">
        <v>40</v>
      </c>
      <c r="C37">
        <f>C35+C34+C36</f>
        <v>15500</v>
      </c>
      <c r="D37">
        <f>D35+D34+D36</f>
        <v>8880</v>
      </c>
      <c r="I37">
        <f>I35+I34+I36</f>
        <v>27700</v>
      </c>
    </row>
    <row r="39" spans="2:9" ht="15" customHeight="1" x14ac:dyDescent="0.45">
      <c r="B39" s="15" t="s">
        <v>24</v>
      </c>
      <c r="C39" s="60">
        <v>1000</v>
      </c>
      <c r="D39" s="60">
        <v>800</v>
      </c>
      <c r="I39">
        <f t="shared" ref="I39:I40" si="2">SUM(C39:H39)</f>
        <v>1800</v>
      </c>
    </row>
    <row r="40" spans="2:9" ht="15" customHeight="1" x14ac:dyDescent="0.45">
      <c r="B40" s="15" t="s">
        <v>57</v>
      </c>
      <c r="C40" s="60">
        <v>1200</v>
      </c>
      <c r="D40" s="60">
        <v>350</v>
      </c>
      <c r="I40">
        <f t="shared" si="2"/>
        <v>1550</v>
      </c>
    </row>
    <row r="41" spans="2:9" ht="15" customHeight="1" x14ac:dyDescent="0.45">
      <c r="B41" s="15" t="s">
        <v>51</v>
      </c>
      <c r="C41">
        <f>SUM(C39:C40)</f>
        <v>2200</v>
      </c>
      <c r="D41">
        <f>SUM(D39:D40)</f>
        <v>1150</v>
      </c>
      <c r="I41">
        <f>SUM(I39:I40)</f>
        <v>3350</v>
      </c>
    </row>
    <row r="42" spans="2:9" ht="15" customHeight="1" x14ac:dyDescent="0.45">
      <c r="B42" s="15" t="s">
        <v>27</v>
      </c>
      <c r="C42" s="60">
        <v>3800</v>
      </c>
      <c r="D42" s="60">
        <v>1050</v>
      </c>
      <c r="F42">
        <f>C19</f>
        <v>5000</v>
      </c>
      <c r="I42">
        <f>SUM(C42:H42)</f>
        <v>9850</v>
      </c>
    </row>
    <row r="43" spans="2:9" ht="15" customHeight="1" x14ac:dyDescent="0.45">
      <c r="B43" s="15" t="s">
        <v>42</v>
      </c>
      <c r="C43">
        <f>C42+C41</f>
        <v>6000</v>
      </c>
      <c r="D43">
        <f>D42+D41</f>
        <v>2200</v>
      </c>
      <c r="I43">
        <f>I42+I41</f>
        <v>13200</v>
      </c>
    </row>
    <row r="44" spans="2:9" ht="15" customHeight="1" x14ac:dyDescent="0.45">
      <c r="B44" s="15" t="s">
        <v>43</v>
      </c>
      <c r="C44" s="60">
        <v>9500</v>
      </c>
      <c r="D44" s="60">
        <v>6680</v>
      </c>
      <c r="E44">
        <f>D44*-1</f>
        <v>-6680</v>
      </c>
      <c r="F44">
        <f>C18</f>
        <v>5000</v>
      </c>
      <c r="I44">
        <f>SUM(C44:H44)</f>
        <v>14500</v>
      </c>
    </row>
    <row r="45" spans="2:9" ht="15" customHeight="1" x14ac:dyDescent="0.45">
      <c r="B45" s="15" t="s">
        <v>44</v>
      </c>
      <c r="C45">
        <f>C44+C43</f>
        <v>15500</v>
      </c>
      <c r="D45">
        <f>D44+D43</f>
        <v>8880</v>
      </c>
      <c r="I45">
        <f>I44+I43</f>
        <v>27700</v>
      </c>
    </row>
    <row r="47" spans="2:9" ht="15" customHeight="1" x14ac:dyDescent="0.45">
      <c r="C47" s="64" t="s">
        <v>54</v>
      </c>
      <c r="D47" s="64" t="s">
        <v>55</v>
      </c>
    </row>
    <row r="48" spans="2:9" ht="15" customHeight="1" x14ac:dyDescent="0.45">
      <c r="B48" s="15" t="s">
        <v>66</v>
      </c>
      <c r="C48" s="68">
        <v>2</v>
      </c>
      <c r="D48" s="68">
        <v>2.1</v>
      </c>
    </row>
    <row r="49" spans="1:4" ht="15" customHeight="1" x14ac:dyDescent="0.45">
      <c r="B49" s="15" t="s">
        <v>68</v>
      </c>
      <c r="C49" s="60">
        <v>1000</v>
      </c>
      <c r="D49" s="60">
        <v>1000</v>
      </c>
    </row>
    <row r="50" spans="1:4" ht="15" customHeight="1" x14ac:dyDescent="0.45">
      <c r="B50" s="15" t="s">
        <v>67</v>
      </c>
      <c r="C50" s="68">
        <v>1.3</v>
      </c>
      <c r="D50" s="68">
        <v>1.5</v>
      </c>
    </row>
    <row r="51" spans="1:4" ht="15" customHeight="1" x14ac:dyDescent="0.45">
      <c r="B51" s="15" t="s">
        <v>69</v>
      </c>
      <c r="C51" s="60">
        <v>600</v>
      </c>
      <c r="D51" s="60">
        <v>600</v>
      </c>
    </row>
    <row r="52" spans="1:4" ht="15" customHeight="1" x14ac:dyDescent="0.45">
      <c r="B52" s="15" t="s">
        <v>70</v>
      </c>
      <c r="C52">
        <f>C48*C49+C50*C51</f>
        <v>2780</v>
      </c>
      <c r="D52">
        <f>D48*D49+D50*D51</f>
        <v>3000</v>
      </c>
    </row>
    <row r="53" spans="1:4" ht="15" customHeight="1" x14ac:dyDescent="0.45">
      <c r="B53" s="15" t="s">
        <v>71</v>
      </c>
      <c r="C53">
        <f>C19*C11*(1-C12)*-1</f>
        <v>-175</v>
      </c>
      <c r="D53">
        <f>C53</f>
        <v>-175</v>
      </c>
    </row>
    <row r="54" spans="1:4" ht="15" customHeight="1" x14ac:dyDescent="0.45">
      <c r="B54" s="15" t="s">
        <v>72</v>
      </c>
    </row>
    <row r="55" spans="1:4" ht="15" customHeight="1" x14ac:dyDescent="0.45">
      <c r="B55" s="15" t="s">
        <v>73</v>
      </c>
      <c r="C55">
        <f>SUM(C52:C54)</f>
        <v>2605</v>
      </c>
      <c r="D55">
        <f>SUM(D52:D54)</f>
        <v>2825</v>
      </c>
    </row>
    <row r="56" spans="1:4" ht="15" customHeight="1" x14ac:dyDescent="0.45">
      <c r="B56" s="15" t="s">
        <v>75</v>
      </c>
      <c r="C56">
        <f>C49+C18/C10</f>
        <v>1166.6666666666667</v>
      </c>
      <c r="D56">
        <f>C56</f>
        <v>1166.6666666666667</v>
      </c>
    </row>
    <row r="57" spans="1:4" ht="15" customHeight="1" x14ac:dyDescent="0.45">
      <c r="B57" s="15" t="s">
        <v>74</v>
      </c>
      <c r="C57" s="62">
        <f>C55/C56</f>
        <v>2.2328571428571427</v>
      </c>
      <c r="D57" s="62">
        <f>D55/D56</f>
        <v>2.4214285714285713</v>
      </c>
    </row>
    <row r="58" spans="1:4" ht="15" customHeight="1" x14ac:dyDescent="0.45">
      <c r="B58" s="15" t="s">
        <v>76</v>
      </c>
      <c r="C58" s="67">
        <f>C57/C48-1</f>
        <v>0.11642857142857133</v>
      </c>
      <c r="D58" s="67">
        <f>D57/D48-1</f>
        <v>0.15306122448979576</v>
      </c>
    </row>
    <row r="60" spans="1:4" ht="15" customHeight="1" x14ac:dyDescent="0.45">
      <c r="B60" s="15" t="s">
        <v>77</v>
      </c>
    </row>
    <row r="62" spans="1:4" ht="15" customHeight="1" x14ac:dyDescent="0.45">
      <c r="A62" s="14" t="s">
        <v>25</v>
      </c>
    </row>
    <row r="63" spans="1:4" ht="15" customHeight="1" x14ac:dyDescent="0.45">
      <c r="B63" s="15" t="s">
        <v>83</v>
      </c>
    </row>
    <row r="64" spans="1:4" ht="15" customHeight="1" x14ac:dyDescent="0.45">
      <c r="B64" s="15" t="s">
        <v>78</v>
      </c>
    </row>
    <row r="65" spans="2:9" ht="15" customHeight="1" x14ac:dyDescent="0.45">
      <c r="B65" s="15" t="s">
        <v>82</v>
      </c>
    </row>
    <row r="67" spans="2:9" ht="15" customHeight="1" x14ac:dyDescent="0.45">
      <c r="B67" s="15" t="s">
        <v>20</v>
      </c>
      <c r="C67" s="60">
        <v>10000</v>
      </c>
      <c r="D67" t="s">
        <v>149</v>
      </c>
    </row>
    <row r="68" spans="2:9" ht="15" customHeight="1" x14ac:dyDescent="0.45">
      <c r="B68" s="15" t="s">
        <v>21</v>
      </c>
      <c r="C68">
        <f>SUM(C67)</f>
        <v>10000</v>
      </c>
    </row>
    <row r="70" spans="2:9" ht="15" customHeight="1" x14ac:dyDescent="0.45">
      <c r="B70" s="15" t="s">
        <v>45</v>
      </c>
      <c r="C70">
        <f>C18</f>
        <v>5000</v>
      </c>
    </row>
    <row r="71" spans="2:9" ht="15" customHeight="1" x14ac:dyDescent="0.45">
      <c r="B71" s="15" t="s">
        <v>46</v>
      </c>
      <c r="C71">
        <f>C19</f>
        <v>5000</v>
      </c>
    </row>
    <row r="72" spans="2:9" ht="15" customHeight="1" x14ac:dyDescent="0.45">
      <c r="B72" s="15" t="s">
        <v>23</v>
      </c>
      <c r="C72">
        <f>SUM(C70:C71)</f>
        <v>10000</v>
      </c>
    </row>
    <row r="74" spans="2:9" ht="15" customHeight="1" x14ac:dyDescent="0.45">
      <c r="B74" s="15" t="s">
        <v>33</v>
      </c>
      <c r="C74">
        <f>C67</f>
        <v>10000</v>
      </c>
    </row>
    <row r="76" spans="2:9" ht="15" customHeight="1" x14ac:dyDescent="0.45">
      <c r="B76" s="15" t="s">
        <v>47</v>
      </c>
      <c r="C76">
        <f>D44</f>
        <v>6680</v>
      </c>
    </row>
    <row r="77" spans="2:9" ht="15" customHeight="1" x14ac:dyDescent="0.45">
      <c r="B77" s="66" t="s">
        <v>48</v>
      </c>
      <c r="C77">
        <f>D36*-1</f>
        <v>-340</v>
      </c>
    </row>
    <row r="78" spans="2:9" ht="15" customHeight="1" x14ac:dyDescent="0.45">
      <c r="B78" s="15" t="s">
        <v>49</v>
      </c>
      <c r="C78">
        <f>SUM(C76:C77)</f>
        <v>6340</v>
      </c>
    </row>
    <row r="80" spans="2:9" ht="15" customHeight="1" x14ac:dyDescent="0.45">
      <c r="B80" s="15" t="s">
        <v>41</v>
      </c>
      <c r="C80">
        <f>C74-C78</f>
        <v>3660</v>
      </c>
      <c r="H80" s="64" t="s">
        <v>54</v>
      </c>
      <c r="I80" s="64" t="s">
        <v>55</v>
      </c>
    </row>
    <row r="81" spans="2:9" ht="15" customHeight="1" x14ac:dyDescent="0.45">
      <c r="B81" s="15" t="s">
        <v>80</v>
      </c>
      <c r="C81">
        <f>C80/15</f>
        <v>244</v>
      </c>
      <c r="F81" s="84" t="s">
        <v>121</v>
      </c>
    </row>
    <row r="82" spans="2:9" ht="15" customHeight="1" x14ac:dyDescent="0.45">
      <c r="B82" s="15" t="s">
        <v>81</v>
      </c>
      <c r="C82">
        <f>C81*C12</f>
        <v>73.2</v>
      </c>
      <c r="F82" t="s">
        <v>122</v>
      </c>
      <c r="H82" s="70">
        <v>0</v>
      </c>
      <c r="I82" s="70">
        <v>0</v>
      </c>
    </row>
    <row r="83" spans="2:9" ht="15" customHeight="1" x14ac:dyDescent="0.45">
      <c r="F83" t="s">
        <v>123</v>
      </c>
      <c r="H83">
        <f>$C$81</f>
        <v>244</v>
      </c>
      <c r="I83">
        <f>$C$81</f>
        <v>244</v>
      </c>
    </row>
    <row r="84" spans="2:9" ht="15" customHeight="1" x14ac:dyDescent="0.45">
      <c r="C84" s="64" t="s">
        <v>54</v>
      </c>
      <c r="D84" s="64" t="s">
        <v>55</v>
      </c>
      <c r="F84" t="s">
        <v>120</v>
      </c>
      <c r="H84">
        <f>H83*0.3</f>
        <v>73.2</v>
      </c>
      <c r="I84">
        <f>I83*0.3</f>
        <v>73.2</v>
      </c>
    </row>
    <row r="85" spans="2:9" ht="15" customHeight="1" x14ac:dyDescent="0.45">
      <c r="B85" s="15" t="s">
        <v>66</v>
      </c>
      <c r="C85" s="68">
        <v>2</v>
      </c>
      <c r="D85" s="68">
        <v>2.1</v>
      </c>
    </row>
    <row r="86" spans="2:9" ht="15" customHeight="1" x14ac:dyDescent="0.45">
      <c r="B86" s="15" t="s">
        <v>68</v>
      </c>
      <c r="C86" s="60">
        <v>1000</v>
      </c>
      <c r="D86" s="60">
        <v>1000</v>
      </c>
      <c r="F86" t="s">
        <v>124</v>
      </c>
      <c r="H86">
        <f>G86+H84</f>
        <v>73.2</v>
      </c>
      <c r="I86">
        <f>H86+I84</f>
        <v>146.4</v>
      </c>
    </row>
    <row r="87" spans="2:9" ht="15" customHeight="1" x14ac:dyDescent="0.45">
      <c r="B87" s="15" t="s">
        <v>67</v>
      </c>
      <c r="C87" s="68">
        <v>1.3</v>
      </c>
      <c r="D87" s="68">
        <v>1.5</v>
      </c>
    </row>
    <row r="88" spans="2:9" ht="15" customHeight="1" x14ac:dyDescent="0.45">
      <c r="B88" s="15" t="s">
        <v>69</v>
      </c>
      <c r="C88" s="60">
        <v>600</v>
      </c>
      <c r="D88" s="60">
        <v>600</v>
      </c>
      <c r="F88" t="s">
        <v>125</v>
      </c>
    </row>
    <row r="89" spans="2:9" ht="15" customHeight="1" x14ac:dyDescent="0.45">
      <c r="B89" s="15" t="s">
        <v>70</v>
      </c>
      <c r="C89">
        <f>C52</f>
        <v>2780</v>
      </c>
      <c r="D89">
        <f>D52</f>
        <v>3000</v>
      </c>
      <c r="F89" t="s">
        <v>126</v>
      </c>
      <c r="H89">
        <f>G91</f>
        <v>3660</v>
      </c>
      <c r="I89">
        <f>H91</f>
        <v>3416</v>
      </c>
    </row>
    <row r="90" spans="2:9" ht="15" customHeight="1" x14ac:dyDescent="0.45">
      <c r="B90" s="15" t="s">
        <v>71</v>
      </c>
      <c r="C90">
        <f>C53</f>
        <v>-175</v>
      </c>
      <c r="D90">
        <f>D53</f>
        <v>-175</v>
      </c>
      <c r="F90" t="s">
        <v>127</v>
      </c>
      <c r="H90">
        <f>H83*-1</f>
        <v>-244</v>
      </c>
      <c r="I90">
        <f>I83*-1</f>
        <v>-244</v>
      </c>
    </row>
    <row r="91" spans="2:9" ht="15" customHeight="1" x14ac:dyDescent="0.45">
      <c r="B91" s="15" t="s">
        <v>72</v>
      </c>
      <c r="F91" t="s">
        <v>128</v>
      </c>
      <c r="G91">
        <f>C80</f>
        <v>3660</v>
      </c>
      <c r="H91">
        <f>SUM(H89:H90)</f>
        <v>3416</v>
      </c>
      <c r="I91">
        <f>SUM(I89:I90)</f>
        <v>3172</v>
      </c>
    </row>
    <row r="92" spans="2:9" ht="15" customHeight="1" x14ac:dyDescent="0.45">
      <c r="B92" s="15" t="s">
        <v>73</v>
      </c>
      <c r="C92">
        <f>SUM(C89:C91)</f>
        <v>2605</v>
      </c>
      <c r="D92">
        <f>SUM(D89:D91)</f>
        <v>2825</v>
      </c>
    </row>
    <row r="93" spans="2:9" ht="15" customHeight="1" x14ac:dyDescent="0.45">
      <c r="B93" s="15" t="s">
        <v>75</v>
      </c>
      <c r="F93" t="s">
        <v>129</v>
      </c>
      <c r="G93">
        <f>G91</f>
        <v>3660</v>
      </c>
      <c r="H93">
        <f>G93</f>
        <v>3660</v>
      </c>
      <c r="I93">
        <f>H93</f>
        <v>3660</v>
      </c>
    </row>
    <row r="94" spans="2:9" ht="15" customHeight="1" x14ac:dyDescent="0.45">
      <c r="B94" s="15" t="s">
        <v>74</v>
      </c>
      <c r="C94" s="62"/>
      <c r="D94" s="62"/>
      <c r="F94" t="s">
        <v>130</v>
      </c>
      <c r="H94">
        <f>H93-H91</f>
        <v>244</v>
      </c>
      <c r="I94">
        <f>I93-I91</f>
        <v>488</v>
      </c>
    </row>
    <row r="95" spans="2:9" ht="15" customHeight="1" x14ac:dyDescent="0.45">
      <c r="B95" s="15" t="s">
        <v>76</v>
      </c>
      <c r="C95" s="67"/>
      <c r="D95" s="67"/>
      <c r="F95" t="s">
        <v>131</v>
      </c>
      <c r="H95">
        <f>H94*0.3</f>
        <v>73.2</v>
      </c>
      <c r="I95">
        <f>I94*0.3</f>
        <v>146.4</v>
      </c>
    </row>
    <row r="97" spans="1:3" ht="15" customHeight="1" x14ac:dyDescent="0.45">
      <c r="A97" s="14" t="s">
        <v>26</v>
      </c>
    </row>
    <row r="98" spans="1:3" ht="15" customHeight="1" x14ac:dyDescent="0.45">
      <c r="B98" s="15" t="s">
        <v>84</v>
      </c>
    </row>
    <row r="99" spans="1:3" ht="15" customHeight="1" x14ac:dyDescent="0.45">
      <c r="B99" s="15" t="s">
        <v>85</v>
      </c>
    </row>
    <row r="100" spans="1:3" ht="15" customHeight="1" x14ac:dyDescent="0.45">
      <c r="B100" s="15" t="s">
        <v>108</v>
      </c>
    </row>
    <row r="103" spans="1:3" ht="15" customHeight="1" x14ac:dyDescent="0.45">
      <c r="B103" s="15" t="s">
        <v>33</v>
      </c>
      <c r="C103" s="70">
        <v>200</v>
      </c>
    </row>
    <row r="104" spans="1:3" ht="15" customHeight="1" x14ac:dyDescent="0.45">
      <c r="B104" s="15" t="s">
        <v>138</v>
      </c>
      <c r="C104" s="70">
        <v>2</v>
      </c>
    </row>
    <row r="105" spans="1:3" ht="15" customHeight="1" x14ac:dyDescent="0.45">
      <c r="B105" s="15" t="s">
        <v>139</v>
      </c>
      <c r="C105" s="70">
        <v>60</v>
      </c>
    </row>
    <row r="106" spans="1:3" ht="15" customHeight="1" x14ac:dyDescent="0.45">
      <c r="B106" s="15" t="s">
        <v>140</v>
      </c>
    </row>
    <row r="107" spans="1:3" ht="15" customHeight="1" x14ac:dyDescent="0.45">
      <c r="B107" s="15" t="s">
        <v>141</v>
      </c>
      <c r="C107" s="70">
        <v>30</v>
      </c>
    </row>
    <row r="108" spans="1:3" ht="15" customHeight="1" x14ac:dyDescent="0.45">
      <c r="B108" s="15" t="s">
        <v>142</v>
      </c>
      <c r="C108" s="71">
        <v>0.05</v>
      </c>
    </row>
    <row r="109" spans="1:3" ht="15" customHeight="1" x14ac:dyDescent="0.45">
      <c r="B109" s="15" t="s">
        <v>32</v>
      </c>
      <c r="C109" s="71">
        <v>0.3</v>
      </c>
    </row>
    <row r="110" spans="1:3" ht="15" customHeight="1" x14ac:dyDescent="0.45">
      <c r="B110" s="15" t="s">
        <v>143</v>
      </c>
      <c r="C110" s="70">
        <v>20</v>
      </c>
    </row>
    <row r="111" spans="1:3" ht="15" customHeight="1" x14ac:dyDescent="0.45">
      <c r="B111" s="15" t="s">
        <v>144</v>
      </c>
      <c r="C111" s="70">
        <v>15</v>
      </c>
    </row>
    <row r="112" spans="1:3" ht="15" customHeight="1" x14ac:dyDescent="0.45">
      <c r="B112" s="15" t="s">
        <v>147</v>
      </c>
      <c r="C112" s="70">
        <v>20</v>
      </c>
    </row>
    <row r="113" spans="2:5" ht="15" customHeight="1" x14ac:dyDescent="0.45">
      <c r="B113" s="15" t="s">
        <v>146</v>
      </c>
      <c r="C113" s="70">
        <v>15</v>
      </c>
    </row>
    <row r="114" spans="2:5" ht="15" customHeight="1" x14ac:dyDescent="0.45">
      <c r="B114" s="15" t="s">
        <v>145</v>
      </c>
      <c r="C114" s="70">
        <v>20</v>
      </c>
    </row>
    <row r="115" spans="2:5" ht="15" customHeight="1" x14ac:dyDescent="0.45">
      <c r="C115" s="70"/>
    </row>
    <row r="116" spans="2:5" ht="15" customHeight="1" x14ac:dyDescent="0.45">
      <c r="B116" s="15" t="s">
        <v>19</v>
      </c>
      <c r="E116" s="62"/>
    </row>
    <row r="117" spans="2:5" ht="15" customHeight="1" x14ac:dyDescent="0.45">
      <c r="B117" s="15" t="s">
        <v>86</v>
      </c>
      <c r="C117">
        <f>C103</f>
        <v>200</v>
      </c>
    </row>
    <row r="118" spans="2:5" ht="15" customHeight="1" x14ac:dyDescent="0.45">
      <c r="B118" s="15" t="s">
        <v>87</v>
      </c>
      <c r="C118">
        <f>D150+D152</f>
        <v>192.92</v>
      </c>
    </row>
    <row r="119" spans="2:5" ht="15" customHeight="1" x14ac:dyDescent="0.45">
      <c r="B119" s="15" t="s">
        <v>148</v>
      </c>
      <c r="C119">
        <f>SUM(C117:C118)</f>
        <v>392.91999999999996</v>
      </c>
    </row>
    <row r="121" spans="2:5" ht="15" customHeight="1" x14ac:dyDescent="0.45">
      <c r="B121" s="15" t="s">
        <v>22</v>
      </c>
    </row>
    <row r="122" spans="2:5" ht="15" customHeight="1" x14ac:dyDescent="0.45">
      <c r="B122" s="15" t="s">
        <v>88</v>
      </c>
      <c r="C122">
        <f>C104</f>
        <v>2</v>
      </c>
      <c r="D122" s="60"/>
    </row>
    <row r="123" spans="2:5" ht="15" customHeight="1" x14ac:dyDescent="0.45">
      <c r="B123" s="15" t="s">
        <v>28</v>
      </c>
      <c r="C123">
        <f>C105</f>
        <v>60</v>
      </c>
      <c r="D123" s="60"/>
    </row>
    <row r="124" spans="2:5" ht="15" customHeight="1" x14ac:dyDescent="0.45">
      <c r="B124" s="15" t="s">
        <v>29</v>
      </c>
      <c r="C124">
        <f>C125-C123-C122</f>
        <v>330.91999999999996</v>
      </c>
    </row>
    <row r="125" spans="2:5" ht="15" customHeight="1" x14ac:dyDescent="0.45">
      <c r="B125" s="15" t="s">
        <v>148</v>
      </c>
      <c r="C125">
        <f>C119</f>
        <v>392.91999999999996</v>
      </c>
    </row>
    <row r="127" spans="2:5" ht="15" customHeight="1" x14ac:dyDescent="0.45">
      <c r="B127" s="15" t="s">
        <v>89</v>
      </c>
    </row>
    <row r="128" spans="2:5" ht="15" customHeight="1" x14ac:dyDescent="0.45">
      <c r="B128" s="15" t="s">
        <v>33</v>
      </c>
      <c r="C128">
        <f>C117</f>
        <v>200</v>
      </c>
    </row>
    <row r="130" spans="2:8" ht="15" customHeight="1" x14ac:dyDescent="0.45">
      <c r="B130" s="15" t="s">
        <v>90</v>
      </c>
      <c r="C130">
        <f>D158</f>
        <v>104.78</v>
      </c>
    </row>
    <row r="131" spans="2:8" ht="15" customHeight="1" x14ac:dyDescent="0.45">
      <c r="B131" s="15" t="s">
        <v>91</v>
      </c>
      <c r="C131">
        <f>C110</f>
        <v>20</v>
      </c>
    </row>
    <row r="132" spans="2:8" ht="15" customHeight="1" x14ac:dyDescent="0.45">
      <c r="B132" s="15" t="s">
        <v>92</v>
      </c>
      <c r="C132">
        <f>C111</f>
        <v>15</v>
      </c>
    </row>
    <row r="133" spans="2:8" ht="15" customHeight="1" x14ac:dyDescent="0.45">
      <c r="B133" s="15" t="s">
        <v>120</v>
      </c>
      <c r="C133">
        <f>SUM(C131:C132)*C109*-1</f>
        <v>-10.5</v>
      </c>
    </row>
    <row r="134" spans="2:8" ht="15" customHeight="1" x14ac:dyDescent="0.45">
      <c r="B134" s="15" t="s">
        <v>93</v>
      </c>
      <c r="C134">
        <f>D147*-1</f>
        <v>-50</v>
      </c>
    </row>
    <row r="135" spans="2:8" ht="15" customHeight="1" x14ac:dyDescent="0.45">
      <c r="B135" s="15" t="s">
        <v>94</v>
      </c>
      <c r="C135">
        <f>SUM(C130:C134)</f>
        <v>79.28</v>
      </c>
    </row>
    <row r="137" spans="2:8" ht="15" customHeight="1" x14ac:dyDescent="0.45">
      <c r="B137" s="15" t="s">
        <v>95</v>
      </c>
      <c r="C137">
        <f>C128-C135</f>
        <v>120.72</v>
      </c>
    </row>
    <row r="138" spans="2:8" ht="15" customHeight="1" x14ac:dyDescent="0.45">
      <c r="B138" s="15" t="s">
        <v>79</v>
      </c>
      <c r="C138">
        <f>C137/C113</f>
        <v>8.048</v>
      </c>
    </row>
    <row r="139" spans="2:8" ht="15" customHeight="1" x14ac:dyDescent="0.45">
      <c r="B139" s="15" t="s">
        <v>116</v>
      </c>
      <c r="C139">
        <f>C131/C112</f>
        <v>1</v>
      </c>
    </row>
    <row r="140" spans="2:8" ht="15" customHeight="1" x14ac:dyDescent="0.45">
      <c r="B140" s="15" t="s">
        <v>117</v>
      </c>
      <c r="C140">
        <f>C132/C114</f>
        <v>0.75</v>
      </c>
    </row>
    <row r="142" spans="2:8" ht="15" customHeight="1" x14ac:dyDescent="0.45">
      <c r="C142" s="59" t="s">
        <v>96</v>
      </c>
      <c r="D142" s="59" t="s">
        <v>97</v>
      </c>
      <c r="E142" t="s">
        <v>98</v>
      </c>
      <c r="F142" t="s">
        <v>99</v>
      </c>
      <c r="G142" t="s">
        <v>41</v>
      </c>
      <c r="H142" t="s">
        <v>31</v>
      </c>
    </row>
    <row r="143" spans="2:8" ht="15" customHeight="1" x14ac:dyDescent="0.45">
      <c r="B143" s="15" t="s">
        <v>34</v>
      </c>
      <c r="C143" s="60">
        <v>7.2799999999999994</v>
      </c>
      <c r="D143" s="60">
        <v>5.4599999999999991</v>
      </c>
      <c r="F143">
        <f>C104*-1</f>
        <v>-2</v>
      </c>
      <c r="H143">
        <f>SUM(C143:G143)</f>
        <v>10.739999999999998</v>
      </c>
    </row>
    <row r="144" spans="2:8" ht="15" customHeight="1" x14ac:dyDescent="0.45">
      <c r="B144" s="15" t="s">
        <v>100</v>
      </c>
      <c r="C144" s="60">
        <v>127.4</v>
      </c>
      <c r="D144" s="60">
        <v>145.6</v>
      </c>
      <c r="H144">
        <f t="shared" ref="H144:H147" si="3">SUM(C144:G144)</f>
        <v>273</v>
      </c>
    </row>
    <row r="145" spans="2:8" ht="15" customHeight="1" x14ac:dyDescent="0.45">
      <c r="B145" s="15" t="s">
        <v>39</v>
      </c>
      <c r="C145" s="60">
        <v>345.8</v>
      </c>
      <c r="D145" s="60">
        <v>195.65</v>
      </c>
      <c r="G145">
        <f>C131</f>
        <v>20</v>
      </c>
      <c r="H145">
        <f t="shared" si="3"/>
        <v>561.45000000000005</v>
      </c>
    </row>
    <row r="146" spans="2:8" ht="15" customHeight="1" x14ac:dyDescent="0.45">
      <c r="B146" s="15" t="s">
        <v>101</v>
      </c>
      <c r="C146" s="60">
        <v>136.5</v>
      </c>
      <c r="D146" s="60">
        <v>28.39</v>
      </c>
      <c r="G146">
        <f>C132</f>
        <v>15</v>
      </c>
      <c r="H146">
        <f t="shared" si="3"/>
        <v>179.89</v>
      </c>
    </row>
    <row r="147" spans="2:8" ht="15" customHeight="1" x14ac:dyDescent="0.45">
      <c r="B147" s="15" t="s">
        <v>41</v>
      </c>
      <c r="C147" s="60">
        <v>91</v>
      </c>
      <c r="D147" s="60">
        <v>50</v>
      </c>
      <c r="E147">
        <f>D147*-1</f>
        <v>-50</v>
      </c>
      <c r="G147">
        <f>C137</f>
        <v>120.72</v>
      </c>
      <c r="H147">
        <f t="shared" si="3"/>
        <v>211.72</v>
      </c>
    </row>
    <row r="148" spans="2:8" ht="15" customHeight="1" x14ac:dyDescent="0.45">
      <c r="B148" s="15" t="s">
        <v>40</v>
      </c>
      <c r="C148">
        <f>SUM(C143:C147)</f>
        <v>707.98</v>
      </c>
      <c r="D148">
        <f>SUM(D143:D147)</f>
        <v>425.1</v>
      </c>
      <c r="H148">
        <f>SUM(H143:H147)</f>
        <v>1236.8</v>
      </c>
    </row>
    <row r="150" spans="2:8" ht="15" customHeight="1" x14ac:dyDescent="0.45">
      <c r="B150" s="15" t="s">
        <v>24</v>
      </c>
      <c r="C150" s="60">
        <v>22.75</v>
      </c>
      <c r="D150" s="60">
        <v>10.919999999999998</v>
      </c>
      <c r="E150">
        <f>D150*-1</f>
        <v>-10.919999999999998</v>
      </c>
      <c r="H150">
        <f t="shared" ref="H150:H153" si="4">SUM(C150:G150)</f>
        <v>22.750000000000004</v>
      </c>
    </row>
    <row r="151" spans="2:8" ht="15" customHeight="1" x14ac:dyDescent="0.45">
      <c r="B151" s="15" t="s">
        <v>102</v>
      </c>
      <c r="C151" s="60">
        <v>236.6</v>
      </c>
      <c r="D151" s="60">
        <v>91</v>
      </c>
      <c r="H151">
        <f t="shared" si="4"/>
        <v>327.60000000000002</v>
      </c>
    </row>
    <row r="152" spans="2:8" ht="15" customHeight="1" x14ac:dyDescent="0.45">
      <c r="B152" s="15" t="s">
        <v>27</v>
      </c>
      <c r="C152" s="60">
        <v>290.28999999999996</v>
      </c>
      <c r="D152" s="60">
        <v>182</v>
      </c>
      <c r="E152">
        <f>D152*-1</f>
        <v>-182</v>
      </c>
      <c r="F152">
        <f>C124</f>
        <v>330.91999999999996</v>
      </c>
      <c r="H152">
        <f t="shared" si="4"/>
        <v>621.20999999999992</v>
      </c>
    </row>
    <row r="153" spans="2:8" ht="15" customHeight="1" x14ac:dyDescent="0.45">
      <c r="B153" s="15" t="s">
        <v>103</v>
      </c>
      <c r="C153" s="60">
        <v>40.04</v>
      </c>
      <c r="D153" s="60">
        <v>36.4</v>
      </c>
      <c r="G153">
        <f>C133*-1</f>
        <v>10.5</v>
      </c>
      <c r="H153">
        <f t="shared" si="4"/>
        <v>86.94</v>
      </c>
    </row>
    <row r="154" spans="2:8" ht="15" customHeight="1" x14ac:dyDescent="0.45">
      <c r="B154" s="15" t="s">
        <v>42</v>
      </c>
      <c r="C154">
        <f>SUM(C150:C153)</f>
        <v>589.67999999999995</v>
      </c>
      <c r="D154">
        <f>SUM(D150:D153)</f>
        <v>320.32</v>
      </c>
      <c r="H154">
        <f>SUM(H150:H153)</f>
        <v>1058.5</v>
      </c>
    </row>
    <row r="156" spans="2:8" ht="15" customHeight="1" x14ac:dyDescent="0.45">
      <c r="B156" s="15" t="s">
        <v>104</v>
      </c>
      <c r="C156" s="60">
        <v>26</v>
      </c>
      <c r="D156" s="60">
        <v>44.2</v>
      </c>
      <c r="E156">
        <f>D156*-1</f>
        <v>-44.2</v>
      </c>
      <c r="F156">
        <f>C123</f>
        <v>60</v>
      </c>
      <c r="H156">
        <f t="shared" ref="H156:H157" si="5">SUM(C156:G156)</f>
        <v>86</v>
      </c>
    </row>
    <row r="157" spans="2:8" ht="15" customHeight="1" x14ac:dyDescent="0.45">
      <c r="B157" s="15" t="s">
        <v>105</v>
      </c>
      <c r="C157" s="60">
        <v>92.3</v>
      </c>
      <c r="D157" s="60">
        <v>60.580000000000005</v>
      </c>
      <c r="E157">
        <f>D157*-1</f>
        <v>-60.580000000000005</v>
      </c>
      <c r="H157">
        <f t="shared" si="5"/>
        <v>92.299999999999983</v>
      </c>
    </row>
    <row r="158" spans="2:8" ht="15" customHeight="1" x14ac:dyDescent="0.45">
      <c r="B158" s="15" t="s">
        <v>106</v>
      </c>
      <c r="C158">
        <f>SUM(C156:C157)</f>
        <v>118.3</v>
      </c>
      <c r="D158">
        <f>SUM(D156:D157)</f>
        <v>104.78</v>
      </c>
      <c r="F158" s="60"/>
      <c r="H158">
        <f>SUM(H156:H157)</f>
        <v>178.29999999999998</v>
      </c>
    </row>
    <row r="159" spans="2:8" ht="15" customHeight="1" x14ac:dyDescent="0.45">
      <c r="B159" s="15" t="s">
        <v>107</v>
      </c>
      <c r="C159">
        <f>C158+C154</f>
        <v>707.9799999999999</v>
      </c>
      <c r="D159">
        <f>D158+D154</f>
        <v>425.1</v>
      </c>
      <c r="H159">
        <f>H158+H154</f>
        <v>1236.8</v>
      </c>
    </row>
    <row r="160" spans="2:8" ht="15" customHeight="1" x14ac:dyDescent="0.45">
      <c r="H160">
        <f>H159-H148</f>
        <v>0</v>
      </c>
    </row>
    <row r="161" spans="2:9" ht="15" customHeight="1" x14ac:dyDescent="0.45">
      <c r="C161" s="64" t="s">
        <v>54</v>
      </c>
      <c r="D161" s="64" t="s">
        <v>55</v>
      </c>
      <c r="I161" s="61"/>
    </row>
    <row r="162" spans="2:9" ht="15" customHeight="1" x14ac:dyDescent="0.45">
      <c r="B162" s="15" t="s">
        <v>110</v>
      </c>
      <c r="C162" s="68">
        <v>2</v>
      </c>
      <c r="D162" s="68">
        <v>2.1</v>
      </c>
      <c r="I162" s="61"/>
    </row>
    <row r="163" spans="2:9" ht="15" customHeight="1" x14ac:dyDescent="0.45">
      <c r="B163" s="15" t="s">
        <v>111</v>
      </c>
      <c r="C163" s="60">
        <v>20</v>
      </c>
      <c r="D163" s="60">
        <v>20</v>
      </c>
      <c r="I163" s="61"/>
    </row>
    <row r="164" spans="2:9" ht="15" customHeight="1" x14ac:dyDescent="0.45">
      <c r="B164" s="15" t="s">
        <v>112</v>
      </c>
      <c r="C164" s="68">
        <v>1.3</v>
      </c>
      <c r="D164" s="68">
        <v>1.5</v>
      </c>
      <c r="I164" s="61"/>
    </row>
    <row r="165" spans="2:9" ht="15" customHeight="1" x14ac:dyDescent="0.45">
      <c r="B165" s="15" t="s">
        <v>113</v>
      </c>
      <c r="C165" s="60">
        <v>15</v>
      </c>
      <c r="D165" s="60">
        <v>15</v>
      </c>
      <c r="I165" s="61"/>
    </row>
    <row r="166" spans="2:9" ht="15" customHeight="1" x14ac:dyDescent="0.45">
      <c r="B166" s="15" t="s">
        <v>70</v>
      </c>
      <c r="C166">
        <f>C162*C163+C164*C165</f>
        <v>59.5</v>
      </c>
      <c r="D166">
        <f>D162*D163+D164*D165</f>
        <v>64.5</v>
      </c>
      <c r="I166" s="61"/>
    </row>
    <row r="167" spans="2:9" ht="15" customHeight="1" x14ac:dyDescent="0.45">
      <c r="B167" s="15" t="s">
        <v>150</v>
      </c>
      <c r="C167">
        <f>SUM(C124,-C118)*C108*-1*(1-C109)</f>
        <v>-4.8299999999999983</v>
      </c>
      <c r="D167">
        <f>C167</f>
        <v>-4.8299999999999983</v>
      </c>
      <c r="I167" s="61"/>
    </row>
    <row r="168" spans="2:9" ht="15" customHeight="1" x14ac:dyDescent="0.45">
      <c r="I168" s="61"/>
    </row>
    <row r="169" spans="2:9" ht="15" customHeight="1" x14ac:dyDescent="0.45">
      <c r="B169" s="15" t="s">
        <v>151</v>
      </c>
      <c r="C169">
        <f>C139*-1</f>
        <v>-1</v>
      </c>
      <c r="D169">
        <f t="shared" ref="D169:D170" si="6">C169</f>
        <v>-1</v>
      </c>
      <c r="I169" s="61"/>
    </row>
    <row r="170" spans="2:9" ht="15" customHeight="1" x14ac:dyDescent="0.45">
      <c r="B170" s="15" t="s">
        <v>114</v>
      </c>
      <c r="C170">
        <f>C169*C109*-1</f>
        <v>0.3</v>
      </c>
      <c r="D170">
        <f t="shared" si="6"/>
        <v>0.3</v>
      </c>
      <c r="I170" s="61"/>
    </row>
    <row r="171" spans="2:9" ht="15" customHeight="1" x14ac:dyDescent="0.45">
      <c r="B171" s="15" t="s">
        <v>109</v>
      </c>
      <c r="C171">
        <f>C140*-1</f>
        <v>-0.75</v>
      </c>
      <c r="D171">
        <f>C171</f>
        <v>-0.75</v>
      </c>
      <c r="I171" s="61"/>
    </row>
    <row r="172" spans="2:9" ht="15" customHeight="1" x14ac:dyDescent="0.45">
      <c r="B172" s="15" t="s">
        <v>115</v>
      </c>
      <c r="C172">
        <f>C171*C109*-1</f>
        <v>0.22499999999999998</v>
      </c>
      <c r="D172">
        <f>C172</f>
        <v>0.22499999999999998</v>
      </c>
      <c r="I172" s="61"/>
    </row>
    <row r="173" spans="2:9" ht="15" customHeight="1" x14ac:dyDescent="0.45">
      <c r="B173" s="15" t="s">
        <v>73</v>
      </c>
      <c r="C173">
        <f>SUM(C166:C172)</f>
        <v>53.445</v>
      </c>
      <c r="D173">
        <f>SUM(D166:D172)</f>
        <v>58.445</v>
      </c>
      <c r="I173" s="61"/>
    </row>
    <row r="174" spans="2:9" ht="19.5" customHeight="1" x14ac:dyDescent="0.45">
      <c r="B174" s="15" t="s">
        <v>75</v>
      </c>
      <c r="I174" s="61"/>
    </row>
    <row r="175" spans="2:9" ht="15" customHeight="1" x14ac:dyDescent="0.45">
      <c r="B175" s="15" t="s">
        <v>74</v>
      </c>
      <c r="C175" s="62"/>
      <c r="D175" s="62"/>
      <c r="I175" s="61"/>
    </row>
    <row r="176" spans="2:9" ht="15" customHeight="1" x14ac:dyDescent="0.45">
      <c r="B176" s="15" t="s">
        <v>76</v>
      </c>
      <c r="C176" s="67"/>
      <c r="D176" s="67"/>
      <c r="I176" s="61"/>
    </row>
    <row r="177" spans="1:9" ht="15" customHeight="1" x14ac:dyDescent="0.45">
      <c r="B177" s="15" t="s">
        <v>118</v>
      </c>
      <c r="C177" s="62"/>
      <c r="D177" s="62"/>
      <c r="I177" s="61"/>
    </row>
    <row r="178" spans="1:9" ht="15" customHeight="1" x14ac:dyDescent="0.45">
      <c r="B178" s="15" t="s">
        <v>119</v>
      </c>
      <c r="C178" s="67"/>
      <c r="D178" s="67"/>
      <c r="I178" s="61"/>
    </row>
    <row r="179" spans="1:9" ht="15" customHeight="1" x14ac:dyDescent="0.45">
      <c r="I179" s="61"/>
    </row>
    <row r="180" spans="1:9" ht="15" customHeight="1" x14ac:dyDescent="0.45">
      <c r="A180" s="14" t="s">
        <v>56</v>
      </c>
      <c r="B180"/>
    </row>
    <row r="181" spans="1:9" ht="15" customHeight="1" x14ac:dyDescent="0.45">
      <c r="A181"/>
      <c r="B181"/>
    </row>
    <row r="182" spans="1:9" ht="15" customHeight="1" x14ac:dyDescent="0.45">
      <c r="A182"/>
      <c r="B182"/>
    </row>
    <row r="187" spans="1:9" ht="15" customHeight="1" x14ac:dyDescent="0.45">
      <c r="C187" s="62"/>
    </row>
  </sheetData>
  <printOptions horizontalCentered="1" headings="1" gridLines="1"/>
  <pageMargins left="0.31496062992125984" right="0.31496062992125984" top="0.74803149606299213" bottom="0.74803149606299213" header="0.31496062992125984" footer="0.31496062992125984"/>
  <pageSetup paperSize="9" scale="65" fitToHeight="0" orientation="portrait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rowBreaks count="2" manualBreakCount="2">
    <brk id="61" max="16383" man="1"/>
    <brk id="96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80102-D593-4B37-89CA-F3AEF6930533}">
  <sheetPr>
    <pageSetUpPr fitToPage="1"/>
  </sheetPr>
  <dimension ref="A1:J195"/>
  <sheetViews>
    <sheetView tabSelected="1" zoomScale="160" zoomScaleNormal="160" workbookViewId="0">
      <selection activeCell="B54" sqref="B54:B57"/>
    </sheetView>
  </sheetViews>
  <sheetFormatPr defaultColWidth="9.1328125" defaultRowHeight="15" customHeight="1" x14ac:dyDescent="0.45"/>
  <cols>
    <col min="1" max="1" width="1.3984375" style="14" customWidth="1"/>
    <col min="2" max="2" width="49.59765625" style="15" customWidth="1"/>
    <col min="3" max="10" width="10.33203125" customWidth="1"/>
    <col min="11" max="12" width="9.1328125" customWidth="1"/>
  </cols>
  <sheetData>
    <row r="1" spans="1:10" s="45" customFormat="1" ht="45" customHeight="1" x14ac:dyDescent="0.85">
      <c r="A1" s="12" t="str">
        <f>Welcome!A2</f>
        <v>Asset versus Share Deals and Tax Treatment</v>
      </c>
      <c r="B1" s="9"/>
      <c r="C1" s="11"/>
      <c r="D1" s="11"/>
      <c r="E1" s="11"/>
      <c r="F1" s="11"/>
      <c r="G1" s="11"/>
      <c r="H1" s="11"/>
      <c r="I1" s="11"/>
      <c r="J1" s="11"/>
    </row>
    <row r="2" spans="1:10" s="34" customFormat="1" ht="30" customHeight="1" x14ac:dyDescent="0.65">
      <c r="A2" s="13" t="s">
        <v>16</v>
      </c>
      <c r="B2" s="6"/>
      <c r="C2" s="10"/>
      <c r="D2" s="10"/>
      <c r="E2" s="10"/>
      <c r="F2" s="10"/>
      <c r="G2" s="10"/>
      <c r="H2" s="10"/>
      <c r="I2" s="10"/>
      <c r="J2" s="10"/>
    </row>
    <row r="4" spans="1:10" ht="15" customHeight="1" x14ac:dyDescent="0.45">
      <c r="A4" s="14" t="s">
        <v>18</v>
      </c>
    </row>
    <row r="5" spans="1:10" ht="15" customHeight="1" x14ac:dyDescent="0.45">
      <c r="B5" s="15" t="s">
        <v>154</v>
      </c>
    </row>
    <row r="6" spans="1:10" ht="15" customHeight="1" x14ac:dyDescent="0.45">
      <c r="B6"/>
    </row>
    <row r="7" spans="1:10" ht="15" customHeight="1" x14ac:dyDescent="0.45">
      <c r="B7" t="s">
        <v>153</v>
      </c>
      <c r="C7" s="60">
        <v>300</v>
      </c>
    </row>
    <row r="8" spans="1:10" ht="15" customHeight="1" x14ac:dyDescent="0.45">
      <c r="B8" t="s">
        <v>152</v>
      </c>
      <c r="C8" s="86">
        <v>500</v>
      </c>
    </row>
    <row r="9" spans="1:10" ht="15" customHeight="1" x14ac:dyDescent="0.45">
      <c r="B9" t="s">
        <v>156</v>
      </c>
      <c r="C9" s="86">
        <v>150</v>
      </c>
    </row>
    <row r="10" spans="1:10" ht="15" customHeight="1" x14ac:dyDescent="0.45">
      <c r="B10" t="s">
        <v>32</v>
      </c>
      <c r="C10" s="87">
        <v>0.3</v>
      </c>
    </row>
    <row r="12" spans="1:10" ht="15" customHeight="1" x14ac:dyDescent="0.45">
      <c r="C12" s="84"/>
      <c r="D12" s="84"/>
    </row>
    <row r="13" spans="1:10" ht="15" customHeight="1" x14ac:dyDescent="0.45">
      <c r="B13" t="s">
        <v>155</v>
      </c>
    </row>
    <row r="14" spans="1:10" ht="15" customHeight="1" x14ac:dyDescent="0.45">
      <c r="B14" t="s">
        <v>160</v>
      </c>
    </row>
    <row r="15" spans="1:10" ht="15" customHeight="1" x14ac:dyDescent="0.45">
      <c r="B15" t="s">
        <v>163</v>
      </c>
    </row>
    <row r="16" spans="1:10" ht="15" customHeight="1" x14ac:dyDescent="0.45">
      <c r="B16"/>
    </row>
    <row r="17" spans="1:3" ht="15" customHeight="1" x14ac:dyDescent="0.45">
      <c r="B17" t="s">
        <v>157</v>
      </c>
    </row>
    <row r="18" spans="1:3" ht="15" customHeight="1" x14ac:dyDescent="0.45">
      <c r="B18" t="s">
        <v>158</v>
      </c>
    </row>
    <row r="19" spans="1:3" ht="15" customHeight="1" x14ac:dyDescent="0.45">
      <c r="B19" t="s">
        <v>173</v>
      </c>
    </row>
    <row r="20" spans="1:3" ht="15" customHeight="1" x14ac:dyDescent="0.45">
      <c r="B20" t="s">
        <v>165</v>
      </c>
    </row>
    <row r="21" spans="1:3" ht="15" customHeight="1" x14ac:dyDescent="0.45">
      <c r="B21"/>
    </row>
    <row r="22" spans="1:3" ht="15" customHeight="1" x14ac:dyDescent="0.45">
      <c r="A22" s="14" t="s">
        <v>25</v>
      </c>
    </row>
    <row r="23" spans="1:3" ht="15" customHeight="1" x14ac:dyDescent="0.45">
      <c r="B23" s="15" t="s">
        <v>161</v>
      </c>
    </row>
    <row r="24" spans="1:3" ht="15" customHeight="1" x14ac:dyDescent="0.45">
      <c r="B24"/>
    </row>
    <row r="25" spans="1:3" ht="15" customHeight="1" x14ac:dyDescent="0.45">
      <c r="B25" t="s">
        <v>153</v>
      </c>
      <c r="C25" s="60">
        <v>300</v>
      </c>
    </row>
    <row r="26" spans="1:3" ht="15" customHeight="1" x14ac:dyDescent="0.45">
      <c r="B26" t="s">
        <v>162</v>
      </c>
      <c r="C26" s="86">
        <v>500</v>
      </c>
    </row>
    <row r="27" spans="1:3" ht="15" customHeight="1" x14ac:dyDescent="0.45">
      <c r="B27" t="s">
        <v>156</v>
      </c>
      <c r="C27" s="86">
        <v>150</v>
      </c>
    </row>
    <row r="28" spans="1:3" ht="15" customHeight="1" x14ac:dyDescent="0.45">
      <c r="B28" t="s">
        <v>32</v>
      </c>
      <c r="C28" s="87">
        <v>0.3</v>
      </c>
    </row>
    <row r="29" spans="1:3" ht="15" customHeight="1" x14ac:dyDescent="0.45">
      <c r="B29" t="s">
        <v>159</v>
      </c>
      <c r="C29" s="86">
        <v>5</v>
      </c>
    </row>
    <row r="30" spans="1:3" ht="15" customHeight="1" x14ac:dyDescent="0.45">
      <c r="B30"/>
    </row>
    <row r="31" spans="1:3" ht="15" customHeight="1" x14ac:dyDescent="0.45">
      <c r="B31" t="s">
        <v>166</v>
      </c>
    </row>
    <row r="32" spans="1:3" ht="15" customHeight="1" x14ac:dyDescent="0.45">
      <c r="B32" t="s">
        <v>162</v>
      </c>
    </row>
    <row r="33" spans="2:2" ht="15" customHeight="1" x14ac:dyDescent="0.45">
      <c r="B33" t="s">
        <v>171</v>
      </c>
    </row>
    <row r="34" spans="2:2" ht="15" customHeight="1" x14ac:dyDescent="0.45">
      <c r="B34" t="s">
        <v>167</v>
      </c>
    </row>
    <row r="35" spans="2:2" ht="15" customHeight="1" x14ac:dyDescent="0.45">
      <c r="B35"/>
    </row>
    <row r="36" spans="2:2" ht="15" customHeight="1" x14ac:dyDescent="0.45">
      <c r="B36" t="s">
        <v>168</v>
      </c>
    </row>
    <row r="37" spans="2:2" ht="15" customHeight="1" x14ac:dyDescent="0.45">
      <c r="B37" t="str">
        <f>B25</f>
        <v>Original subscription / purchase price of shares</v>
      </c>
    </row>
    <row r="38" spans="2:2" ht="15" customHeight="1" x14ac:dyDescent="0.45">
      <c r="B38" t="s">
        <v>170</v>
      </c>
    </row>
    <row r="39" spans="2:2" ht="15" customHeight="1" x14ac:dyDescent="0.45">
      <c r="B39" t="s">
        <v>169</v>
      </c>
    </row>
    <row r="40" spans="2:2" ht="15" customHeight="1" x14ac:dyDescent="0.45">
      <c r="B40"/>
    </row>
    <row r="41" spans="2:2" ht="15" customHeight="1" x14ac:dyDescent="0.45">
      <c r="B41" t="s">
        <v>163</v>
      </c>
    </row>
    <row r="42" spans="2:2" ht="15" customHeight="1" x14ac:dyDescent="0.45">
      <c r="B42"/>
    </row>
    <row r="43" spans="2:2" ht="15" customHeight="1" x14ac:dyDescent="0.45">
      <c r="B43" t="s">
        <v>157</v>
      </c>
    </row>
    <row r="44" spans="2:2" ht="15" customHeight="1" x14ac:dyDescent="0.45">
      <c r="B44" t="s">
        <v>158</v>
      </c>
    </row>
    <row r="45" spans="2:2" ht="15" customHeight="1" x14ac:dyDescent="0.45">
      <c r="B45" t="s">
        <v>164</v>
      </c>
    </row>
    <row r="46" spans="2:2" ht="15" customHeight="1" x14ac:dyDescent="0.45">
      <c r="B46" t="s">
        <v>165</v>
      </c>
    </row>
    <row r="47" spans="2:2" ht="15" customHeight="1" x14ac:dyDescent="0.45">
      <c r="B47"/>
    </row>
    <row r="48" spans="2:2" ht="15" customHeight="1" x14ac:dyDescent="0.45">
      <c r="B48" t="s">
        <v>172</v>
      </c>
    </row>
    <row r="49" spans="2:9" ht="15" customHeight="1" x14ac:dyDescent="0.45">
      <c r="B49" s="15" t="s">
        <v>175</v>
      </c>
      <c r="D49" s="60">
        <v>1</v>
      </c>
      <c r="E49" s="60">
        <v>2</v>
      </c>
      <c r="F49" s="60">
        <v>3</v>
      </c>
      <c r="G49" s="60">
        <v>4</v>
      </c>
      <c r="H49" s="60">
        <v>5</v>
      </c>
      <c r="I49" t="s">
        <v>176</v>
      </c>
    </row>
    <row r="50" spans="2:9" ht="15" customHeight="1" x14ac:dyDescent="0.45">
      <c r="B50" t="s">
        <v>174</v>
      </c>
    </row>
    <row r="51" spans="2:9" ht="15" customHeight="1" x14ac:dyDescent="0.45">
      <c r="B51" t="s">
        <v>160</v>
      </c>
    </row>
    <row r="52" spans="2:9" ht="15" customHeight="1" x14ac:dyDescent="0.45">
      <c r="B52"/>
    </row>
    <row r="53" spans="2:9" ht="15" customHeight="1" x14ac:dyDescent="0.45">
      <c r="B53" t="s">
        <v>177</v>
      </c>
    </row>
    <row r="54" spans="2:9" ht="15" customHeight="1" x14ac:dyDescent="0.45">
      <c r="B54"/>
    </row>
    <row r="55" spans="2:9" ht="15" customHeight="1" x14ac:dyDescent="0.45">
      <c r="B55"/>
    </row>
    <row r="56" spans="2:9" ht="15" customHeight="1" x14ac:dyDescent="0.45">
      <c r="B56"/>
    </row>
    <row r="57" spans="2:9" ht="15" customHeight="1" x14ac:dyDescent="0.45">
      <c r="B57"/>
    </row>
    <row r="58" spans="2:9" ht="15" customHeight="1" x14ac:dyDescent="0.45">
      <c r="B58"/>
    </row>
    <row r="59" spans="2:9" ht="15" customHeight="1" x14ac:dyDescent="0.45">
      <c r="B59"/>
    </row>
    <row r="60" spans="2:9" ht="15" customHeight="1" x14ac:dyDescent="0.45">
      <c r="B60"/>
    </row>
    <row r="61" spans="2:9" ht="15" customHeight="1" x14ac:dyDescent="0.45">
      <c r="B61"/>
    </row>
    <row r="62" spans="2:9" ht="15" customHeight="1" x14ac:dyDescent="0.45">
      <c r="B62"/>
    </row>
    <row r="63" spans="2:9" ht="15" customHeight="1" x14ac:dyDescent="0.45">
      <c r="B63"/>
    </row>
    <row r="64" spans="2:9" ht="15" customHeight="1" x14ac:dyDescent="0.45">
      <c r="B64"/>
    </row>
    <row r="65" spans="1:2" ht="15" customHeight="1" x14ac:dyDescent="0.45">
      <c r="B65"/>
    </row>
    <row r="66" spans="1:2" ht="15" customHeight="1" x14ac:dyDescent="0.45">
      <c r="B66"/>
    </row>
    <row r="67" spans="1:2" ht="15" customHeight="1" x14ac:dyDescent="0.45">
      <c r="B67"/>
    </row>
    <row r="68" spans="1:2" ht="15" customHeight="1" x14ac:dyDescent="0.45">
      <c r="B68"/>
    </row>
    <row r="69" spans="1:2" ht="15" customHeight="1" x14ac:dyDescent="0.45">
      <c r="B69"/>
    </row>
    <row r="70" spans="1:2" ht="15" customHeight="1" x14ac:dyDescent="0.45">
      <c r="A70" s="14" t="s">
        <v>25</v>
      </c>
      <c r="B70"/>
    </row>
    <row r="71" spans="1:2" ht="15" customHeight="1" x14ac:dyDescent="0.45">
      <c r="B71"/>
    </row>
    <row r="72" spans="1:2" ht="15" customHeight="1" x14ac:dyDescent="0.45">
      <c r="B72"/>
    </row>
    <row r="73" spans="1:2" ht="15" customHeight="1" x14ac:dyDescent="0.45">
      <c r="B73"/>
    </row>
    <row r="74" spans="1:2" ht="15" customHeight="1" x14ac:dyDescent="0.45">
      <c r="B74"/>
    </row>
    <row r="75" spans="1:2" ht="15" customHeight="1" x14ac:dyDescent="0.45">
      <c r="B75"/>
    </row>
    <row r="76" spans="1:2" ht="15" customHeight="1" x14ac:dyDescent="0.45">
      <c r="B76"/>
    </row>
    <row r="77" spans="1:2" ht="15" customHeight="1" x14ac:dyDescent="0.45">
      <c r="B77"/>
    </row>
    <row r="78" spans="1:2" ht="15" customHeight="1" x14ac:dyDescent="0.45">
      <c r="B78"/>
    </row>
    <row r="79" spans="1:2" ht="15" customHeight="1" x14ac:dyDescent="0.45">
      <c r="B79"/>
    </row>
    <row r="80" spans="1:2" ht="15" customHeight="1" x14ac:dyDescent="0.45">
      <c r="B80"/>
    </row>
    <row r="81" spans="2:2" ht="15" customHeight="1" x14ac:dyDescent="0.45">
      <c r="B81"/>
    </row>
    <row r="82" spans="2:2" ht="15" customHeight="1" x14ac:dyDescent="0.45">
      <c r="B82"/>
    </row>
    <row r="83" spans="2:2" ht="15" customHeight="1" x14ac:dyDescent="0.45">
      <c r="B83"/>
    </row>
    <row r="84" spans="2:2" ht="15" customHeight="1" x14ac:dyDescent="0.45">
      <c r="B84"/>
    </row>
    <row r="85" spans="2:2" ht="15" customHeight="1" x14ac:dyDescent="0.45">
      <c r="B85" s="85"/>
    </row>
    <row r="86" spans="2:2" ht="15" customHeight="1" x14ac:dyDescent="0.45">
      <c r="B86"/>
    </row>
    <row r="87" spans="2:2" ht="15" customHeight="1" x14ac:dyDescent="0.45">
      <c r="B87"/>
    </row>
    <row r="88" spans="2:2" ht="15" customHeight="1" x14ac:dyDescent="0.45">
      <c r="B88"/>
    </row>
    <row r="89" spans="2:2" ht="15" customHeight="1" x14ac:dyDescent="0.45">
      <c r="B89"/>
    </row>
    <row r="90" spans="2:2" ht="15" customHeight="1" x14ac:dyDescent="0.45">
      <c r="B90"/>
    </row>
    <row r="91" spans="2:2" ht="15" customHeight="1" x14ac:dyDescent="0.45">
      <c r="B91"/>
    </row>
    <row r="92" spans="2:2" ht="15" customHeight="1" x14ac:dyDescent="0.45">
      <c r="B92"/>
    </row>
    <row r="93" spans="2:2" ht="15" customHeight="1" x14ac:dyDescent="0.45">
      <c r="B93"/>
    </row>
    <row r="94" spans="2:2" ht="15" customHeight="1" x14ac:dyDescent="0.45">
      <c r="B94"/>
    </row>
    <row r="95" spans="2:2" ht="15" customHeight="1" x14ac:dyDescent="0.45">
      <c r="B95"/>
    </row>
    <row r="96" spans="2:2" ht="15" customHeight="1" x14ac:dyDescent="0.45">
      <c r="B96"/>
    </row>
    <row r="97" spans="1:2" ht="15" customHeight="1" x14ac:dyDescent="0.45">
      <c r="B97"/>
    </row>
    <row r="98" spans="1:2" ht="15" customHeight="1" x14ac:dyDescent="0.45">
      <c r="B98"/>
    </row>
    <row r="99" spans="1:2" ht="15" customHeight="1" x14ac:dyDescent="0.45">
      <c r="B99"/>
    </row>
    <row r="100" spans="1:2" ht="15" customHeight="1" x14ac:dyDescent="0.45">
      <c r="B100"/>
    </row>
    <row r="101" spans="1:2" ht="15" customHeight="1" x14ac:dyDescent="0.45">
      <c r="B101"/>
    </row>
    <row r="102" spans="1:2" ht="15" customHeight="1" x14ac:dyDescent="0.45">
      <c r="B102"/>
    </row>
    <row r="103" spans="1:2" ht="15" customHeight="1" x14ac:dyDescent="0.45">
      <c r="B103"/>
    </row>
    <row r="104" spans="1:2" ht="15" customHeight="1" x14ac:dyDescent="0.45">
      <c r="B104"/>
    </row>
    <row r="105" spans="1:2" ht="15" customHeight="1" x14ac:dyDescent="0.45">
      <c r="A105" s="14" t="s">
        <v>26</v>
      </c>
      <c r="B105"/>
    </row>
    <row r="106" spans="1:2" ht="15" customHeight="1" x14ac:dyDescent="0.45">
      <c r="B106"/>
    </row>
    <row r="107" spans="1:2" ht="15" customHeight="1" x14ac:dyDescent="0.45">
      <c r="B107"/>
    </row>
    <row r="108" spans="1:2" ht="15" customHeight="1" x14ac:dyDescent="0.45">
      <c r="B108"/>
    </row>
    <row r="109" spans="1:2" ht="15" customHeight="1" x14ac:dyDescent="0.45">
      <c r="B109"/>
    </row>
    <row r="110" spans="1:2" ht="15" customHeight="1" x14ac:dyDescent="0.45">
      <c r="B110"/>
    </row>
    <row r="111" spans="1:2" ht="15" customHeight="1" x14ac:dyDescent="0.45">
      <c r="B111"/>
    </row>
    <row r="112" spans="1:2" ht="15" customHeight="1" x14ac:dyDescent="0.45">
      <c r="B112"/>
    </row>
    <row r="113" spans="2:2" ht="15" customHeight="1" x14ac:dyDescent="0.45">
      <c r="B113"/>
    </row>
    <row r="114" spans="2:2" ht="15" customHeight="1" x14ac:dyDescent="0.45">
      <c r="B114"/>
    </row>
    <row r="115" spans="2:2" ht="15" customHeight="1" x14ac:dyDescent="0.45">
      <c r="B115"/>
    </row>
    <row r="116" spans="2:2" ht="15" customHeight="1" x14ac:dyDescent="0.45">
      <c r="B116"/>
    </row>
    <row r="117" spans="2:2" ht="15" customHeight="1" x14ac:dyDescent="0.45">
      <c r="B117"/>
    </row>
    <row r="118" spans="2:2" ht="15" customHeight="1" x14ac:dyDescent="0.45">
      <c r="B118"/>
    </row>
    <row r="119" spans="2:2" ht="15" customHeight="1" x14ac:dyDescent="0.45">
      <c r="B119"/>
    </row>
    <row r="120" spans="2:2" ht="15" customHeight="1" x14ac:dyDescent="0.45">
      <c r="B120"/>
    </row>
    <row r="121" spans="2:2" ht="15" customHeight="1" x14ac:dyDescent="0.45">
      <c r="B121"/>
    </row>
    <row r="122" spans="2:2" ht="15" customHeight="1" x14ac:dyDescent="0.45">
      <c r="B122"/>
    </row>
    <row r="123" spans="2:2" ht="15" customHeight="1" x14ac:dyDescent="0.45">
      <c r="B123"/>
    </row>
    <row r="124" spans="2:2" ht="15" customHeight="1" x14ac:dyDescent="0.45">
      <c r="B124"/>
    </row>
    <row r="125" spans="2:2" ht="15" customHeight="1" x14ac:dyDescent="0.45">
      <c r="B125"/>
    </row>
    <row r="126" spans="2:2" ht="15" customHeight="1" x14ac:dyDescent="0.45">
      <c r="B126"/>
    </row>
    <row r="127" spans="2:2" ht="15" customHeight="1" x14ac:dyDescent="0.45">
      <c r="B127"/>
    </row>
    <row r="128" spans="2:2" ht="15" customHeight="1" x14ac:dyDescent="0.45">
      <c r="B128"/>
    </row>
    <row r="129" spans="2:2" ht="15" customHeight="1" x14ac:dyDescent="0.45">
      <c r="B129"/>
    </row>
    <row r="130" spans="2:2" ht="15" customHeight="1" x14ac:dyDescent="0.45">
      <c r="B130"/>
    </row>
    <row r="131" spans="2:2" ht="15" customHeight="1" x14ac:dyDescent="0.45">
      <c r="B131"/>
    </row>
    <row r="132" spans="2:2" ht="15" customHeight="1" x14ac:dyDescent="0.45">
      <c r="B132"/>
    </row>
    <row r="133" spans="2:2" ht="15" customHeight="1" x14ac:dyDescent="0.45">
      <c r="B133"/>
    </row>
    <row r="134" spans="2:2" ht="15" customHeight="1" x14ac:dyDescent="0.45">
      <c r="B134"/>
    </row>
    <row r="135" spans="2:2" ht="15" customHeight="1" x14ac:dyDescent="0.45">
      <c r="B135"/>
    </row>
    <row r="136" spans="2:2" ht="15" customHeight="1" x14ac:dyDescent="0.45">
      <c r="B136"/>
    </row>
    <row r="137" spans="2:2" ht="15" customHeight="1" x14ac:dyDescent="0.45">
      <c r="B137"/>
    </row>
    <row r="138" spans="2:2" ht="15" customHeight="1" x14ac:dyDescent="0.45">
      <c r="B138"/>
    </row>
    <row r="139" spans="2:2" ht="15" customHeight="1" x14ac:dyDescent="0.45">
      <c r="B139"/>
    </row>
    <row r="140" spans="2:2" ht="15" customHeight="1" x14ac:dyDescent="0.45">
      <c r="B140"/>
    </row>
    <row r="141" spans="2:2" ht="15" customHeight="1" x14ac:dyDescent="0.45">
      <c r="B141"/>
    </row>
    <row r="142" spans="2:2" ht="15" customHeight="1" x14ac:dyDescent="0.45">
      <c r="B142"/>
    </row>
    <row r="143" spans="2:2" ht="15" customHeight="1" x14ac:dyDescent="0.45">
      <c r="B143"/>
    </row>
    <row r="144" spans="2:2" ht="15" customHeight="1" x14ac:dyDescent="0.45">
      <c r="B144"/>
    </row>
    <row r="145" spans="2:2" ht="15" customHeight="1" x14ac:dyDescent="0.45">
      <c r="B145"/>
    </row>
    <row r="146" spans="2:2" ht="15" customHeight="1" x14ac:dyDescent="0.45">
      <c r="B146"/>
    </row>
    <row r="147" spans="2:2" ht="15" customHeight="1" x14ac:dyDescent="0.45">
      <c r="B147"/>
    </row>
    <row r="148" spans="2:2" ht="15" customHeight="1" x14ac:dyDescent="0.45">
      <c r="B148"/>
    </row>
    <row r="149" spans="2:2" ht="15" customHeight="1" x14ac:dyDescent="0.45">
      <c r="B149"/>
    </row>
    <row r="150" spans="2:2" ht="15" customHeight="1" x14ac:dyDescent="0.45">
      <c r="B150"/>
    </row>
    <row r="151" spans="2:2" ht="15" customHeight="1" x14ac:dyDescent="0.45">
      <c r="B151"/>
    </row>
    <row r="152" spans="2:2" ht="15" customHeight="1" x14ac:dyDescent="0.45">
      <c r="B152"/>
    </row>
    <row r="153" spans="2:2" ht="15" customHeight="1" x14ac:dyDescent="0.45">
      <c r="B153"/>
    </row>
    <row r="154" spans="2:2" ht="15" customHeight="1" x14ac:dyDescent="0.45">
      <c r="B154"/>
    </row>
    <row r="155" spans="2:2" ht="15" customHeight="1" x14ac:dyDescent="0.45">
      <c r="B155"/>
    </row>
    <row r="156" spans="2:2" ht="15" customHeight="1" x14ac:dyDescent="0.45">
      <c r="B156"/>
    </row>
    <row r="157" spans="2:2" ht="15" customHeight="1" x14ac:dyDescent="0.45">
      <c r="B157"/>
    </row>
    <row r="158" spans="2:2" ht="15" customHeight="1" x14ac:dyDescent="0.45">
      <c r="B158"/>
    </row>
    <row r="159" spans="2:2" ht="15" customHeight="1" x14ac:dyDescent="0.45">
      <c r="B159"/>
    </row>
    <row r="160" spans="2:2" ht="15" customHeight="1" x14ac:dyDescent="0.45">
      <c r="B160"/>
    </row>
    <row r="161" spans="2:9" ht="15" customHeight="1" x14ac:dyDescent="0.45">
      <c r="B161"/>
    </row>
    <row r="162" spans="2:9" ht="15" customHeight="1" x14ac:dyDescent="0.45">
      <c r="B162"/>
    </row>
    <row r="163" spans="2:9" ht="15" customHeight="1" x14ac:dyDescent="0.45">
      <c r="B163"/>
    </row>
    <row r="164" spans="2:9" ht="15" customHeight="1" x14ac:dyDescent="0.45">
      <c r="B164"/>
    </row>
    <row r="165" spans="2:9" ht="15" customHeight="1" x14ac:dyDescent="0.45">
      <c r="B165"/>
    </row>
    <row r="166" spans="2:9" ht="15" customHeight="1" x14ac:dyDescent="0.45">
      <c r="B166"/>
    </row>
    <row r="167" spans="2:9" ht="15" customHeight="1" x14ac:dyDescent="0.45">
      <c r="B167"/>
    </row>
    <row r="168" spans="2:9" ht="15" customHeight="1" x14ac:dyDescent="0.45">
      <c r="B168"/>
    </row>
    <row r="169" spans="2:9" ht="15" customHeight="1" x14ac:dyDescent="0.45">
      <c r="B169"/>
      <c r="I169" s="61"/>
    </row>
    <row r="170" spans="2:9" ht="15" customHeight="1" x14ac:dyDescent="0.45">
      <c r="B170"/>
      <c r="I170" s="61"/>
    </row>
    <row r="171" spans="2:9" ht="15" customHeight="1" x14ac:dyDescent="0.45">
      <c r="B171"/>
      <c r="I171" s="61"/>
    </row>
    <row r="172" spans="2:9" ht="15" customHeight="1" x14ac:dyDescent="0.45">
      <c r="B172"/>
      <c r="I172" s="61"/>
    </row>
    <row r="173" spans="2:9" ht="15" customHeight="1" x14ac:dyDescent="0.45">
      <c r="B173"/>
      <c r="I173" s="61"/>
    </row>
    <row r="174" spans="2:9" ht="15" customHeight="1" x14ac:dyDescent="0.45">
      <c r="B174"/>
      <c r="I174" s="61"/>
    </row>
    <row r="175" spans="2:9" ht="15" customHeight="1" x14ac:dyDescent="0.45">
      <c r="B175"/>
      <c r="I175" s="61"/>
    </row>
    <row r="176" spans="2:9" ht="15" customHeight="1" x14ac:dyDescent="0.45">
      <c r="B176"/>
      <c r="I176" s="61"/>
    </row>
    <row r="177" spans="1:9" ht="15" customHeight="1" x14ac:dyDescent="0.45">
      <c r="B177"/>
      <c r="I177" s="61"/>
    </row>
    <row r="178" spans="1:9" ht="15" customHeight="1" x14ac:dyDescent="0.45">
      <c r="B178"/>
      <c r="I178" s="61"/>
    </row>
    <row r="179" spans="1:9" ht="15" customHeight="1" x14ac:dyDescent="0.45">
      <c r="B179"/>
      <c r="I179" s="61"/>
    </row>
    <row r="180" spans="1:9" ht="15" customHeight="1" x14ac:dyDescent="0.45">
      <c r="B180"/>
      <c r="I180" s="61"/>
    </row>
    <row r="181" spans="1:9" ht="15" customHeight="1" x14ac:dyDescent="0.45">
      <c r="B181"/>
      <c r="I181" s="61"/>
    </row>
    <row r="182" spans="1:9" ht="19.5" customHeight="1" x14ac:dyDescent="0.45">
      <c r="B182"/>
      <c r="I182" s="61"/>
    </row>
    <row r="183" spans="1:9" ht="15" customHeight="1" x14ac:dyDescent="0.45">
      <c r="B183"/>
      <c r="I183" s="61"/>
    </row>
    <row r="184" spans="1:9" ht="15" customHeight="1" x14ac:dyDescent="0.45">
      <c r="B184"/>
      <c r="I184" s="61"/>
    </row>
    <row r="185" spans="1:9" ht="15" customHeight="1" x14ac:dyDescent="0.45">
      <c r="B185"/>
      <c r="I185" s="61"/>
    </row>
    <row r="186" spans="1:9" ht="15" customHeight="1" x14ac:dyDescent="0.45">
      <c r="B186"/>
      <c r="I186" s="61"/>
    </row>
    <row r="187" spans="1:9" ht="15" customHeight="1" x14ac:dyDescent="0.45">
      <c r="B187"/>
      <c r="I187" s="61"/>
    </row>
    <row r="188" spans="1:9" ht="15" customHeight="1" x14ac:dyDescent="0.45">
      <c r="A188" s="14" t="s">
        <v>56</v>
      </c>
      <c r="B188"/>
    </row>
    <row r="189" spans="1:9" ht="15" customHeight="1" x14ac:dyDescent="0.45">
      <c r="A189"/>
      <c r="B189"/>
    </row>
    <row r="190" spans="1:9" ht="15" customHeight="1" x14ac:dyDescent="0.45">
      <c r="A190"/>
      <c r="B190"/>
    </row>
    <row r="195" spans="3:3" ht="15" customHeight="1" x14ac:dyDescent="0.45">
      <c r="C195" s="62"/>
    </row>
  </sheetData>
  <printOptions horizontalCentered="1" headings="1" gridLines="1"/>
  <pageMargins left="0.31496062992125984" right="0.31496062992125984" top="0.74803149606299213" bottom="0.74803149606299213" header="0.31496062992125984" footer="0.31496062992125984"/>
  <pageSetup paperSize="9" scale="65" fitToHeight="0" orientation="portrait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rowBreaks count="2" manualBreakCount="2">
    <brk id="69" max="16383" man="1"/>
    <brk id="104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6c89911dbbba69f85380b0cbe19a7a9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293c7e17b22c7855182087285b20e1b3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ABDE38-D1CE-4DD2-9F9A-6B1F757430E3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2.xml><?xml version="1.0" encoding="utf-8"?>
<ds:datastoreItem xmlns:ds="http://schemas.openxmlformats.org/officeDocument/2006/customXml" ds:itemID="{C4AD3D0F-A4D5-4211-8227-D39C86C86B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C2FD8D-3017-4891-881F-6CA877AA09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Welcome</vt:lpstr>
      <vt:lpstr>Info</vt:lpstr>
      <vt:lpstr>Asset Transactions</vt:lpstr>
      <vt:lpstr>Asset Transactions (2)</vt:lpstr>
      <vt:lpstr>'Asset Transactions'!Print_Area</vt:lpstr>
      <vt:lpstr>'Asset Transactions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Oliver Sealey</cp:lastModifiedBy>
  <cp:lastPrinted>2017-04-08T10:00:03Z</cp:lastPrinted>
  <dcterms:created xsi:type="dcterms:W3CDTF">2016-02-03T14:06:14Z</dcterms:created>
  <dcterms:modified xsi:type="dcterms:W3CDTF">2025-10-02T14:12:59Z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