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6 WC Adjustments in Acquisition Models/Updated Classroom Workout Files/"/>
    </mc:Choice>
  </mc:AlternateContent>
  <xr:revisionPtr revIDLastSave="4" documentId="8_{088A6E9F-71CD-4D97-AD3E-C0312710A24E}" xr6:coauthVersionLast="47" xr6:coauthVersionMax="47" xr10:uidLastSave="{33726EDB-9701-4FC5-9F4F-6C997AFDF703}"/>
  <bookViews>
    <workbookView xWindow="-120" yWindow="-16320" windowWidth="29040" windowHeight="16440" xr2:uid="{00000000-000D-0000-FFFF-FFFF00000000}"/>
  </bookViews>
  <sheets>
    <sheet name="Welcome" sheetId="1" r:id="rId1"/>
    <sheet name="Info" sheetId="6" r:id="rId2"/>
    <sheet name="M&amp;A model with complexities" sheetId="2" r:id="rId3"/>
    <sheet name="Kellogg-Pringles M&amp;A model" sheetId="9" r:id="rId4"/>
    <sheet name="OWC Update To Valuation" sheetId="10" r:id="rId5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0" l="1"/>
  <c r="C23" i="10"/>
  <c r="D19" i="10"/>
  <c r="C19" i="10"/>
  <c r="C13" i="10"/>
  <c r="D12" i="10"/>
  <c r="D10" i="10"/>
  <c r="D13" i="10" s="1"/>
  <c r="A1" i="10" l="1"/>
  <c r="D52" i="2" l="1"/>
  <c r="D62" i="2" s="1"/>
  <c r="C52" i="2"/>
  <c r="C62" i="2" s="1"/>
  <c r="C82" i="9"/>
  <c r="C78" i="9"/>
  <c r="D74" i="9"/>
  <c r="E74" i="9"/>
  <c r="F74" i="9"/>
  <c r="C74" i="9"/>
  <c r="C62" i="9"/>
  <c r="C58" i="9"/>
  <c r="D66" i="9"/>
  <c r="E66" i="9" s="1"/>
  <c r="E103" i="9" s="1"/>
  <c r="E133" i="9" s="1"/>
  <c r="E151" i="9" s="1"/>
  <c r="C66" i="9"/>
  <c r="D37" i="9"/>
  <c r="E37" i="9" s="1"/>
  <c r="F37" i="9" s="1"/>
  <c r="G37" i="9" s="1"/>
  <c r="C37" i="9"/>
  <c r="C151" i="9" s="1"/>
  <c r="A1" i="9"/>
  <c r="D66" i="2"/>
  <c r="C66" i="2"/>
  <c r="D65" i="2"/>
  <c r="C65" i="2"/>
  <c r="D57" i="2"/>
  <c r="D61" i="2" s="1"/>
  <c r="C57" i="2"/>
  <c r="C61" i="2" s="1"/>
  <c r="B15" i="2"/>
  <c r="D103" i="9" l="1"/>
  <c r="D133" i="9" s="1"/>
  <c r="D151" i="9" s="1"/>
  <c r="D46" i="9"/>
  <c r="C67" i="2"/>
  <c r="F66" i="9"/>
  <c r="E46" i="9"/>
  <c r="D67" i="2"/>
  <c r="A1" i="2"/>
  <c r="F46" i="9" l="1"/>
  <c r="F103" i="9"/>
  <c r="F133" i="9" s="1"/>
  <c r="F151" i="9" s="1"/>
  <c r="A7" i="1"/>
  <c r="A1" i="6" l="1"/>
  <c r="F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C12" authorId="0" shapeId="0" xr:uid="{3B8145B3-AA94-4AE3-8012-8AA3F24B7DAD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Intrinsic value of options
* Tax rate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G6" authorId="0" shapeId="0" xr:uid="{9A464C69-CA21-409E-ACC5-A44C7A21CDCA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1 = yes
2 = no</t>
        </r>
      </text>
    </comment>
    <comment ref="B17" authorId="0" shapeId="0" xr:uid="{E146BD65-C6D0-4513-A4B3-26F946D0A7CE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Includes the working capital adjustment.</t>
        </r>
      </text>
    </comment>
    <comment ref="B33" authorId="0" shapeId="0" xr:uid="{24D8C4A1-DCF7-4E10-9F6B-308C9B18CD10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Calendarize to acquirer's year end</t>
        </r>
      </text>
    </comment>
    <comment ref="B105" authorId="0" shapeId="0" xr:uid="{3376410E-54ED-4CB3-A1C3-A7212B58026B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 synergies.</t>
        </r>
      </text>
    </comment>
  </commentList>
</comments>
</file>

<file path=xl/sharedStrings.xml><?xml version="1.0" encoding="utf-8"?>
<sst xmlns="http://schemas.openxmlformats.org/spreadsheetml/2006/main" count="337" uniqueCount="239">
  <si>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</si>
  <si>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</si>
  <si>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</si>
  <si>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</si>
  <si>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</si>
  <si>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</si>
  <si>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</si>
  <si>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</si>
  <si>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</si>
  <si>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</si>
  <si>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</si>
  <si>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</si>
  <si>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</si>
  <si>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</si>
  <si>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</si>
  <si>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</si>
  <si>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</si>
  <si>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</si>
  <si>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</si>
  <si>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</si>
  <si>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</si>
  <si>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</si>
  <si>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M&amp;A Model with Complexities</t>
  </si>
  <si>
    <t>Tax deduction of options</t>
  </si>
  <si>
    <t>Non controIing interest creation</t>
  </si>
  <si>
    <t>Working capital adjustments</t>
  </si>
  <si>
    <t>Calendarization</t>
  </si>
  <si>
    <t>Asset step ups and deferred tax liabilities</t>
  </si>
  <si>
    <t>Present value of synergies to premium paid</t>
  </si>
  <si>
    <t>Return on invested capital</t>
  </si>
  <si>
    <t>Acquisition price per share</t>
  </si>
  <si>
    <t>Uses of funds</t>
  </si>
  <si>
    <t>Acquirer share price</t>
  </si>
  <si>
    <t>Acquisition price</t>
  </si>
  <si>
    <t>Shares outstanding</t>
  </si>
  <si>
    <t>Fees</t>
  </si>
  <si>
    <t>Options outstanding</t>
  </si>
  <si>
    <t xml:space="preserve"> Total uses</t>
  </si>
  <si>
    <t>Option strike price</t>
  </si>
  <si>
    <t>Net new shares</t>
  </si>
  <si>
    <t>Sources of funds</t>
  </si>
  <si>
    <t>Diluted shares outstanding</t>
  </si>
  <si>
    <t>Debt funding</t>
  </si>
  <si>
    <t>Equity funding</t>
  </si>
  <si>
    <t>100.0 % acquisition equity value</t>
  </si>
  <si>
    <t xml:space="preserve"> Total sources</t>
  </si>
  <si>
    <t>Stake acquired</t>
  </si>
  <si>
    <t>Existing net debt</t>
  </si>
  <si>
    <t>Total acquisition EV</t>
  </si>
  <si>
    <t>Cost of debt</t>
  </si>
  <si>
    <t>Debt PE</t>
  </si>
  <si>
    <t>Tax rate</t>
  </si>
  <si>
    <t>Fees % EV</t>
  </si>
  <si>
    <t>Synergies</t>
  </si>
  <si>
    <t>Cost</t>
  </si>
  <si>
    <t>Cost savings</t>
  </si>
  <si>
    <t>Purchase price</t>
  </si>
  <si>
    <t>Equity</t>
  </si>
  <si>
    <t>Tangible net assets acquired</t>
  </si>
  <si>
    <t>Full consolidation</t>
  </si>
  <si>
    <t>New goodwill</t>
  </si>
  <si>
    <t>Uses and sources of funds</t>
  </si>
  <si>
    <t>Deal assumptions</t>
  </si>
  <si>
    <t>Acquirer</t>
  </si>
  <si>
    <t>Actual</t>
  </si>
  <si>
    <t>Year 1</t>
  </si>
  <si>
    <t>Year 2</t>
  </si>
  <si>
    <t>Year 3</t>
  </si>
  <si>
    <t>EPS forecast</t>
  </si>
  <si>
    <t>WASO</t>
  </si>
  <si>
    <t xml:space="preserve"> Net income</t>
  </si>
  <si>
    <t>EBITDA</t>
  </si>
  <si>
    <t>Total debt</t>
  </si>
  <si>
    <t>Target</t>
  </si>
  <si>
    <t>Acquirer earnings forecast</t>
  </si>
  <si>
    <t>Target earnings forecast</t>
  </si>
  <si>
    <t>Synergy forecast</t>
  </si>
  <si>
    <t>Accounting methodology</t>
  </si>
  <si>
    <t>Proforma balance sheet</t>
  </si>
  <si>
    <t>Adj.</t>
  </si>
  <si>
    <t>Combo</t>
  </si>
  <si>
    <t>Cash</t>
  </si>
  <si>
    <t>Other ST assets</t>
  </si>
  <si>
    <t xml:space="preserve">Cost investments </t>
  </si>
  <si>
    <t>Equity investments</t>
  </si>
  <si>
    <t>PP&amp;E</t>
  </si>
  <si>
    <t>Goodwill</t>
  </si>
  <si>
    <t xml:space="preserve"> Total assets</t>
  </si>
  <si>
    <t>ST debt</t>
  </si>
  <si>
    <t>Other ST liabilities</t>
  </si>
  <si>
    <t>LT debt</t>
  </si>
  <si>
    <t xml:space="preserve"> Total liabilities</t>
  </si>
  <si>
    <t>NCI</t>
  </si>
  <si>
    <t>Shareholders' equity</t>
  </si>
  <si>
    <t xml:space="preserve"> Total liabilities and equity</t>
  </si>
  <si>
    <t>Debt</t>
  </si>
  <si>
    <t>Debt / EBITDA</t>
  </si>
  <si>
    <t>Relative PE analysis</t>
  </si>
  <si>
    <t>Acquirer  PE</t>
  </si>
  <si>
    <t>Acquisition PE</t>
  </si>
  <si>
    <t>Acquirer net income</t>
  </si>
  <si>
    <t>Target net income</t>
  </si>
  <si>
    <t>+ Synergies</t>
  </si>
  <si>
    <t>- Tax on synergies</t>
  </si>
  <si>
    <t>- Acquisition int. exp.</t>
  </si>
  <si>
    <t>+ Equity income</t>
  </si>
  <si>
    <t>- NCI share of earnings</t>
  </si>
  <si>
    <t>+ Interest tax shield</t>
  </si>
  <si>
    <t xml:space="preserve"> Pro-forma net income</t>
  </si>
  <si>
    <t>Acquirer WASO</t>
  </si>
  <si>
    <t>New shares issued</t>
  </si>
  <si>
    <t xml:space="preserve"> Pro-forma WASO</t>
  </si>
  <si>
    <t>Acquirer EPS</t>
  </si>
  <si>
    <t>Pro-forma EPS</t>
  </si>
  <si>
    <t xml:space="preserve"> Accretion/dilution</t>
  </si>
  <si>
    <t>Proforma income statement</t>
  </si>
  <si>
    <t>Check</t>
  </si>
  <si>
    <t>Assume acquisition completes on January 1st, 2012</t>
  </si>
  <si>
    <t>Financing assumptions</t>
  </si>
  <si>
    <t>Refinance debt?</t>
  </si>
  <si>
    <t>Return on cash</t>
  </si>
  <si>
    <t>Marginal tax rate</t>
  </si>
  <si>
    <t>Unaffected share price</t>
  </si>
  <si>
    <t>Options strike price</t>
  </si>
  <si>
    <t>Premium</t>
  </si>
  <si>
    <t>Net new shares from options</t>
  </si>
  <si>
    <t>Acquisition share price</t>
  </si>
  <si>
    <t>Target shares outstanding</t>
  </si>
  <si>
    <t>Operating working capital</t>
  </si>
  <si>
    <t>% options tax deductible</t>
  </si>
  <si>
    <t>March</t>
  </si>
  <si>
    <t>Value of options</t>
  </si>
  <si>
    <t>June</t>
  </si>
  <si>
    <t>Options net of tax</t>
  </si>
  <si>
    <t>September</t>
  </si>
  <si>
    <t>December</t>
  </si>
  <si>
    <t>Fees % of Enterprise Value</t>
  </si>
  <si>
    <t>Average</t>
  </si>
  <si>
    <t>Asset step-up GAAP only</t>
  </si>
  <si>
    <t>W/C adj.</t>
  </si>
  <si>
    <t>Acquisition equity value</t>
  </si>
  <si>
    <t>Revolving credit facility</t>
  </si>
  <si>
    <t>Refinanced net debt</t>
  </si>
  <si>
    <t>Debt financing</t>
  </si>
  <si>
    <t>Cash financing</t>
  </si>
  <si>
    <t>Equity financing</t>
  </si>
  <si>
    <t>Total uses of funds</t>
  </si>
  <si>
    <t>Total sources of funds</t>
  </si>
  <si>
    <t>Target earnings</t>
  </si>
  <si>
    <t>US$ mm</t>
  </si>
  <si>
    <t>% prior year</t>
  </si>
  <si>
    <t>% current year</t>
  </si>
  <si>
    <t>% next year</t>
  </si>
  <si>
    <t>Pringles</t>
  </si>
  <si>
    <t>Management forecast</t>
  </si>
  <si>
    <t>Year to</t>
  </si>
  <si>
    <t>Sales</t>
  </si>
  <si>
    <t>EBIT</t>
  </si>
  <si>
    <t>Net income</t>
  </si>
  <si>
    <t>D&amp;A</t>
  </si>
  <si>
    <t xml:space="preserve"> EBITDA</t>
  </si>
  <si>
    <t>Target calendarized</t>
  </si>
  <si>
    <t>Depreciation and amortization</t>
  </si>
  <si>
    <t>Assumed synergies</t>
  </si>
  <si>
    <t>LTM as at 31-Dec-11</t>
  </si>
  <si>
    <t>Other assets</t>
  </si>
  <si>
    <t>Other liabilities</t>
  </si>
  <si>
    <t xml:space="preserve"> Total equity</t>
  </si>
  <si>
    <t>Acquirer earnings</t>
  </si>
  <si>
    <t>Kellogg</t>
  </si>
  <si>
    <t>Research forecast</t>
  </si>
  <si>
    <t>Diluted WASO</t>
  </si>
  <si>
    <t xml:space="preserve"> Diluted EPS</t>
  </si>
  <si>
    <t>Pro-forma balance sheet</t>
  </si>
  <si>
    <t>Net assets</t>
  </si>
  <si>
    <t>Step-up net of tax</t>
  </si>
  <si>
    <t xml:space="preserve"> Goodwill</t>
  </si>
  <si>
    <t>Adjustments</t>
  </si>
  <si>
    <t>Pro-forma income statement</t>
  </si>
  <si>
    <t>- Acquisition debt int. exp.</t>
  </si>
  <si>
    <t>- Loss of interest income</t>
  </si>
  <si>
    <t>+ Less tax on interest income</t>
  </si>
  <si>
    <t>Acquirer diluted WASO</t>
  </si>
  <si>
    <t xml:space="preserve"> Pro-forma diluted WASO</t>
  </si>
  <si>
    <t>Acquirer diluted EPS</t>
  </si>
  <si>
    <t>Accretion/dilution</t>
  </si>
  <si>
    <t>Accretion $ per share</t>
  </si>
  <si>
    <t>Pro-forma net debt</t>
  </si>
  <si>
    <t>Pro-forma 2012 EBITDA</t>
  </si>
  <si>
    <t>Pro-forma debt/EBITDA</t>
  </si>
  <si>
    <t>Value of synergies</t>
  </si>
  <si>
    <t>WACC</t>
  </si>
  <si>
    <t>LT growth rate</t>
  </si>
  <si>
    <t>Terminal value</t>
  </si>
  <si>
    <t>Discount power</t>
  </si>
  <si>
    <t>Discount factor</t>
  </si>
  <si>
    <t>PV of synergies</t>
  </si>
  <si>
    <t>Total PV of synergies</t>
  </si>
  <si>
    <t>PV of terminal value</t>
  </si>
  <si>
    <t xml:space="preserve"> Implied control premium value</t>
  </si>
  <si>
    <t xml:space="preserve"> EBIT + synergies</t>
  </si>
  <si>
    <t xml:space="preserve">Tax </t>
  </si>
  <si>
    <t xml:space="preserve"> Unlevered net income</t>
  </si>
  <si>
    <t>Net PP&amp;E (keep as same % sales)</t>
  </si>
  <si>
    <t>Take change in actual and first calendarised year in column D for simplicity</t>
  </si>
  <si>
    <t>Net working capital keep as same % sales)</t>
  </si>
  <si>
    <t>Beginning invested capital</t>
  </si>
  <si>
    <t>Investment in Net PP&amp;E</t>
  </si>
  <si>
    <t>Investment in NWC</t>
  </si>
  <si>
    <t>Avg. return on invested capital</t>
  </si>
  <si>
    <t>Days Difference</t>
  </si>
  <si>
    <t>Target net debt</t>
  </si>
  <si>
    <t>Acquisition EV</t>
  </si>
  <si>
    <t>Equity purchase price</t>
  </si>
  <si>
    <t>Acquisition EV of target + fees</t>
  </si>
  <si>
    <t>Workout</t>
  </si>
  <si>
    <t>A business is acquired on a cash and debt free basis.</t>
  </si>
  <si>
    <t>This means the company is valued using enterprise value, and the equity value is derived using the enterprise value to equity bridge.</t>
  </si>
  <si>
    <t>Between agreement and completion the company enters into numerous transactions meaning the figures change.</t>
  </si>
  <si>
    <t>Calculate the equity value at completion.</t>
  </si>
  <si>
    <t>Agreement</t>
  </si>
  <si>
    <t>Completion</t>
  </si>
  <si>
    <t>Enterprise value (EV)</t>
  </si>
  <si>
    <t xml:space="preserve">Debt </t>
  </si>
  <si>
    <t>Balance sheet extract</t>
  </si>
  <si>
    <t>Inventories</t>
  </si>
  <si>
    <t>Accounts receivable</t>
  </si>
  <si>
    <t>Prepaid assets</t>
  </si>
  <si>
    <t>Total operating current assets</t>
  </si>
  <si>
    <t>Accounts payables</t>
  </si>
  <si>
    <t>Accrued expenses</t>
  </si>
  <si>
    <t>Other payables</t>
  </si>
  <si>
    <t>Total operating current liabilities</t>
  </si>
  <si>
    <t>Impact on cash flow</t>
  </si>
  <si>
    <t>Unadjusted enterprise value</t>
  </si>
  <si>
    <t>Adjustment</t>
  </si>
  <si>
    <t>Adjusted enterprise value</t>
  </si>
  <si>
    <t>Adjusted equity value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</si>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</sst>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;;;"/>
    <numFmt numFmtId="173" formatCode="#,##0.0_);\(#,##0.0\);0.0_);@_)"/>
    <numFmt numFmtId="174" formatCode="#,##0.0\ \x_);\(#,##0.0\ \x\)"/>
    <numFmt numFmtId="175" formatCode="#,##0.00_);\(#,##0.00\);0.00_);@_)"/>
  </numFmts>
  <fonts count="36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69" fontId="31" fillId="0" borderId="0" applyNumberFormat="0" applyFill="0" applyBorder="0" applyAlignment="0">
      <alignment vertical="top"/>
    </xf>
    <xf numFmtId="172" fontId="29" fillId="2" borderId="0" applyFont="0" applyFill="0" applyBorder="0" applyAlignment="0" applyProtection="0"/>
    <xf numFmtId="170" fontId="30" fillId="37" borderId="10" applyNumberFormat="0">
      <protection locked="0"/>
    </xf>
  </cellStyleXfs>
  <cellXfs count="66">
    <xf numFmtId="173" fontId="0" fillId="0" borderId="0" xfId="0"/>
    <xf numFmtId="173" fontId="2" fillId="5" borderId="0" xfId="51" applyNumberFormat="1" applyFont="1" applyAlignment="1"/>
    <xf numFmtId="173" fontId="2" fillId="5" borderId="0" xfId="51" applyNumberFormat="1" applyFont="1" applyAlignment="1">
      <alignment horizontal="left" vertical="top"/>
    </xf>
    <xf numFmtId="173" fontId="2" fillId="4" borderId="0" xfId="0" applyFont="1" applyFill="1"/>
    <xf numFmtId="169" fontId="32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2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3" fillId="0" borderId="0" xfId="0" applyFont="1" applyAlignment="1">
      <alignment horizontal="center" vertical="top"/>
    </xf>
    <xf numFmtId="173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60" applyNumberFormat="1">
      <protection locked="0"/>
    </xf>
    <xf numFmtId="169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4" fillId="0" borderId="0" xfId="50" applyNumberFormat="1" applyFill="1">
      <alignment horizontal="left" vertical="center"/>
    </xf>
    <xf numFmtId="173" fontId="0" fillId="0" borderId="0" xfId="0" quotePrefix="1"/>
    <xf numFmtId="173" fontId="3" fillId="5" borderId="0" xfId="51" applyNumberFormat="1" applyFont="1" applyAlignment="1">
      <alignment horizontal="center" vertical="top"/>
    </xf>
    <xf numFmtId="173" fontId="2" fillId="5" borderId="11" xfId="51" applyNumberFormat="1" applyFont="1" applyBorder="1" applyAlignment="1">
      <alignment vertical="top"/>
    </xf>
    <xf numFmtId="173" fontId="3" fillId="5" borderId="11" xfId="51" applyNumberFormat="1" applyFont="1" applyBorder="1" applyAlignment="1">
      <alignment horizontal="center" vertical="top"/>
    </xf>
    <xf numFmtId="173" fontId="2" fillId="5" borderId="11" xfId="51" applyNumberFormat="1" applyFont="1" applyBorder="1" applyAlignment="1"/>
    <xf numFmtId="173" fontId="5" fillId="5" borderId="11" xfId="51" applyNumberFormat="1" applyFont="1" applyBorder="1" applyAlignment="1">
      <alignment vertical="center" wrapText="1"/>
    </xf>
    <xf numFmtId="173" fontId="2" fillId="5" borderId="0" xfId="51" applyNumberFormat="1" applyFont="1" applyAlignment="1">
      <alignment vertical="top" wrapText="1"/>
    </xf>
    <xf numFmtId="173" fontId="3" fillId="5" borderId="0" xfId="51" applyNumberFormat="1" applyFont="1" applyAlignment="1">
      <alignment vertical="top"/>
    </xf>
    <xf numFmtId="173" fontId="0" fillId="5" borderId="0" xfId="51" applyNumberFormat="1" applyFont="1" applyAlignment="1">
      <alignment horizontal="left"/>
    </xf>
    <xf numFmtId="173" fontId="30" fillId="37" borderId="10" xfId="60" applyNumberFormat="1">
      <protection locked="0"/>
    </xf>
    <xf numFmtId="173" fontId="30" fillId="0" borderId="0" xfId="57" applyNumberFormat="1" applyFill="1"/>
    <xf numFmtId="171" fontId="0" fillId="0" borderId="0" xfId="56" applyFont="1" applyFill="1"/>
    <xf numFmtId="171" fontId="30" fillId="37" borderId="10" xfId="60" applyNumberFormat="1">
      <protection locked="0"/>
    </xf>
    <xf numFmtId="173" fontId="0" fillId="0" borderId="0" xfId="0" applyAlignment="1">
      <alignment horizontal="right"/>
    </xf>
    <xf numFmtId="173" fontId="4" fillId="0" borderId="0" xfId="50" applyNumberFormat="1">
      <alignment horizontal="left" vertical="center"/>
    </xf>
    <xf numFmtId="174" fontId="0" fillId="0" borderId="0" xfId="55" applyFont="1"/>
    <xf numFmtId="175" fontId="0" fillId="0" borderId="0" xfId="0" applyNumberFormat="1"/>
    <xf numFmtId="175" fontId="30" fillId="0" borderId="0" xfId="57" applyNumberFormat="1" applyFill="1"/>
    <xf numFmtId="168" fontId="0" fillId="0" borderId="0" xfId="54" applyFont="1"/>
    <xf numFmtId="168" fontId="30" fillId="0" borderId="0" xfId="57" applyNumberFormat="1" applyFill="1"/>
    <xf numFmtId="173" fontId="0" fillId="0" borderId="0" xfId="0" applyAlignment="1">
      <alignment horizontal="centerContinuous"/>
    </xf>
    <xf numFmtId="173" fontId="35" fillId="0" borderId="0" xfId="0" applyFont="1" applyAlignment="1">
      <alignment horizontal="right"/>
    </xf>
    <xf numFmtId="173" fontId="35" fillId="0" borderId="0" xfId="0" applyFont="1" applyAlignment="1">
      <alignment horizontal="centerContinuous"/>
    </xf>
    <xf numFmtId="175" fontId="35" fillId="0" borderId="0" xfId="0" applyNumberFormat="1" applyFont="1"/>
    <xf numFmtId="171" fontId="30" fillId="37" borderId="10" xfId="56" applyFont="1" applyFill="1" applyBorder="1" applyProtection="1">
      <protection locked="0"/>
    </xf>
    <xf numFmtId="169" fontId="32" fillId="2" borderId="0" xfId="48" applyNumberFormat="1" applyAlignment="1">
      <alignment horizontal="center"/>
    </xf>
    <xf numFmtId="173" fontId="0" fillId="0" borderId="0" xfId="0"/>
    <xf numFmtId="169" fontId="2" fillId="5" borderId="0" xfId="51" applyNumberFormat="1" applyFont="1" applyAlignment="1">
      <alignment horizontal="left" vertical="top"/>
    </xf>
    <xf numFmtId="169" fontId="32" fillId="3" borderId="0" xfId="49" applyNumberFormat="1" applyFont="1" applyAlignment="1">
      <alignment horizontal="center" vertical="center"/>
    </xf>
    <xf numFmtId="169" fontId="31" fillId="5" borderId="0" xfId="58" applyNumberFormat="1" applyFill="1" applyBorder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51" applyNumberFormat="1" applyFont="1" applyAlignment="1">
      <alignment horizontal="left" vertical="center"/>
    </xf>
    <xf numFmtId="173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197550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/>
      <c r="P1"/>
      <c r="Q1"/>
      <c r="R1"/>
      <c r="S1"/>
      <c r="T1"/>
      <c r="U1"/>
    </row>
    <row r="2" spans="1:21" s="13" customFormat="1" ht="75" customHeight="1" x14ac:dyDescent="0.45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59"/>
      <c r="D4" s="59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61" t="s">
        <v>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/>
      <c r="P5"/>
      <c r="Q5"/>
      <c r="R5"/>
      <c r="S5"/>
      <c r="T5"/>
      <c r="U5"/>
    </row>
    <row r="6" spans="1:21" s="14" customFormat="1" ht="15" customHeight="1" x14ac:dyDescent="0.4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/>
      <c r="P6"/>
      <c r="Q6"/>
      <c r="R6"/>
      <c r="S6"/>
      <c r="T6"/>
      <c r="U6"/>
    </row>
    <row r="7" spans="1:21" s="14" customFormat="1" ht="15" customHeight="1" x14ac:dyDescent="0.45">
      <c r="A7" s="61" t="str">
        <f ca="1">"© "&amp;YEAR(TODAY())&amp;" Financial Edge Training"</f>
        <v>© 2025 Financial Edge Training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/>
      <c r="P7"/>
      <c r="Q7"/>
      <c r="R7"/>
      <c r="S7"/>
      <c r="T7"/>
      <c r="U7"/>
    </row>
    <row r="8" spans="1:21" s="14" customFormat="1" ht="15" customHeight="1" thickBot="1" x14ac:dyDescent="0.5">
      <c r="A8" s="34"/>
      <c r="B8" s="35"/>
      <c r="C8" s="34"/>
      <c r="D8" s="34"/>
      <c r="E8" s="36"/>
      <c r="F8" s="37"/>
      <c r="G8" s="37"/>
      <c r="H8" s="37"/>
      <c r="I8" s="37"/>
      <c r="J8" s="37"/>
      <c r="K8" s="37"/>
      <c r="L8" s="36"/>
      <c r="M8" s="36"/>
      <c r="N8" s="36"/>
      <c r="O8"/>
      <c r="P8"/>
      <c r="Q8"/>
      <c r="R8"/>
      <c r="S8"/>
      <c r="T8"/>
      <c r="U8"/>
    </row>
    <row r="9" spans="1:21" s="14" customFormat="1" ht="15" customHeight="1" x14ac:dyDescent="0.45">
      <c r="A9"/>
      <c r="B9"/>
      <c r="C9"/>
      <c r="D9"/>
      <c r="E9"/>
      <c r="F9"/>
      <c r="G9" s="58"/>
      <c r="H9" s="58"/>
      <c r="I9" s="58"/>
      <c r="J9" s="58"/>
      <c r="K9"/>
      <c r="L9"/>
      <c r="M9"/>
      <c r="N9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58"/>
      <c r="H10" s="58"/>
      <c r="I10" s="58"/>
      <c r="J10" s="58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 s="58"/>
      <c r="H12" s="58"/>
      <c r="I12" s="58"/>
      <c r="J12" s="58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58"/>
      <c r="H13" s="58"/>
      <c r="I13" s="58"/>
      <c r="J13" s="58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58"/>
      <c r="H14" s="58"/>
      <c r="I14" s="58"/>
      <c r="J14" s="58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 s="58"/>
      <c r="H16" s="58"/>
      <c r="I16" s="58"/>
      <c r="J16" s="58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M&amp;A Model with Complexities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63" t="s">
        <v>0</v>
      </c>
      <c r="C4" s="63"/>
      <c r="D4" s="63"/>
      <c r="E4" s="63"/>
      <c r="F4" s="63"/>
      <c r="G4" s="63"/>
      <c r="H4" s="63"/>
      <c r="I4" s="63"/>
      <c r="K4" s="1"/>
      <c r="L4" s="63" t="s">
        <v>2</v>
      </c>
      <c r="M4" s="63"/>
      <c r="N4" s="63"/>
      <c r="O4" s="63"/>
      <c r="P4" s="63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 t="s">
        <v>1</v>
      </c>
      <c r="C5" s="28" t="s">
        <v>23</v>
      </c>
      <c r="D5" s="29"/>
      <c r="E5" s="29"/>
      <c r="F5" s="29"/>
      <c r="G5" s="29"/>
      <c r="H5" s="29"/>
      <c r="I5" s="29"/>
      <c r="K5" s="1"/>
      <c r="L5" s="39" t="s">
        <v>3</v>
      </c>
      <c r="M5" s="39"/>
      <c r="N5" s="64" t="s">
        <v>9</v>
      </c>
      <c r="O5" s="64"/>
      <c r="P5" s="64"/>
      <c r="Q5" s="64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 t="s">
        <v>1</v>
      </c>
      <c r="C6" s="28" t="s">
        <v>24</v>
      </c>
      <c r="D6" s="29"/>
      <c r="E6" s="29"/>
      <c r="F6" s="29"/>
      <c r="G6" s="29"/>
      <c r="H6" s="29"/>
      <c r="I6" s="29"/>
      <c r="K6" s="2"/>
      <c r="L6" s="39" t="s">
        <v>4</v>
      </c>
      <c r="M6" s="39"/>
      <c r="N6" s="65">
        <v>43465</v>
      </c>
      <c r="O6" s="65"/>
      <c r="P6" s="65"/>
      <c r="Q6" s="65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 t="s">
        <v>1</v>
      </c>
      <c r="C7" s="28" t="s">
        <v>25</v>
      </c>
      <c r="D7" s="29"/>
      <c r="E7" s="29"/>
      <c r="F7" s="29"/>
      <c r="G7" s="29"/>
      <c r="H7" s="29"/>
      <c r="I7" s="29"/>
      <c r="K7" s="38"/>
      <c r="L7" s="39" t="s">
        <v>5</v>
      </c>
      <c r="M7" s="39"/>
      <c r="N7" s="64" t="s">
        <v>10</v>
      </c>
      <c r="O7" s="64"/>
      <c r="P7" s="64"/>
      <c r="Q7" s="64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 t="s">
        <v>1</v>
      </c>
      <c r="C8" s="28" t="s">
        <v>26</v>
      </c>
      <c r="D8" s="29"/>
      <c r="E8" s="29"/>
      <c r="F8" s="29"/>
      <c r="G8" s="29"/>
      <c r="H8" s="29"/>
      <c r="I8" s="29"/>
      <c r="K8" s="29"/>
      <c r="L8" s="39" t="s">
        <v>6</v>
      </c>
      <c r="M8" s="39"/>
      <c r="N8" s="64" t="s">
        <v>11</v>
      </c>
      <c r="O8" s="64"/>
      <c r="P8" s="64"/>
      <c r="Q8" s="64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33" t="s">
        <v>1</v>
      </c>
      <c r="C9" s="28" t="s">
        <v>27</v>
      </c>
      <c r="D9" s="24"/>
      <c r="E9" s="24"/>
      <c r="F9" s="24"/>
      <c r="G9" s="24"/>
      <c r="H9" s="24"/>
      <c r="I9" s="24"/>
      <c r="K9" s="29"/>
      <c r="L9" s="39" t="s">
        <v>7</v>
      </c>
      <c r="M9" s="39"/>
      <c r="N9" s="64" t="s">
        <v>12</v>
      </c>
      <c r="O9" s="64"/>
      <c r="P9" s="64"/>
      <c r="Q9" s="64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33" t="s">
        <v>1</v>
      </c>
      <c r="C10" s="28" t="s">
        <v>28</v>
      </c>
      <c r="D10" s="22"/>
      <c r="E10" s="22"/>
      <c r="F10" s="22"/>
      <c r="G10" s="22"/>
      <c r="H10" s="22"/>
      <c r="I10" s="22"/>
      <c r="K10" s="29"/>
      <c r="L10" s="39" t="s">
        <v>8</v>
      </c>
      <c r="M10" s="39"/>
      <c r="N10" s="62"/>
      <c r="O10" s="62"/>
      <c r="P10" s="62"/>
      <c r="Q10" s="62"/>
      <c r="R10" s="25"/>
      <c r="S10"/>
      <c r="T10"/>
      <c r="U10"/>
      <c r="V10"/>
      <c r="W10"/>
      <c r="X10"/>
    </row>
    <row r="11" spans="1:24" s="3" customFormat="1" ht="15" customHeight="1" x14ac:dyDescent="0.45">
      <c r="A11" s="22"/>
      <c r="B11" s="33" t="s">
        <v>1</v>
      </c>
      <c r="C11" s="28" t="s">
        <v>29</v>
      </c>
      <c r="D11" s="22"/>
      <c r="E11" s="22"/>
      <c r="F11" s="22"/>
      <c r="G11" s="22"/>
      <c r="H11" s="22"/>
      <c r="I11" s="22"/>
      <c r="K11" s="29"/>
      <c r="L11" s="39"/>
      <c r="M11" s="39"/>
      <c r="N11" s="40"/>
      <c r="O11" s="40"/>
      <c r="P11" s="40"/>
      <c r="Q11" s="40"/>
      <c r="R11" s="25"/>
      <c r="S11"/>
      <c r="T11"/>
      <c r="U11"/>
      <c r="V11"/>
      <c r="W11"/>
      <c r="X11"/>
    </row>
    <row r="12" spans="1:24" s="3" customFormat="1" ht="15" customHeight="1" thickBot="1" x14ac:dyDescent="0.5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  <c r="N12" s="34"/>
      <c r="O12" s="34"/>
      <c r="P12" s="34"/>
      <c r="Q12" s="34"/>
      <c r="R12" s="34"/>
      <c r="S12"/>
      <c r="T12"/>
      <c r="U12"/>
      <c r="V12"/>
      <c r="W12"/>
      <c r="X12"/>
    </row>
    <row r="13" spans="1:24" s="3" customFormat="1" ht="7.5" customHeight="1" x14ac:dyDescent="0.45">
      <c r="K13" s="16"/>
      <c r="L13" s="16"/>
      <c r="M13" s="16"/>
      <c r="N13" s="16"/>
      <c r="O13" s="16"/>
      <c r="P13" s="16"/>
      <c r="Q13" s="16"/>
      <c r="R13" s="16"/>
      <c r="S13"/>
      <c r="T13"/>
      <c r="U13"/>
      <c r="V13"/>
      <c r="W13"/>
      <c r="X13"/>
    </row>
    <row r="14" spans="1:24" s="3" customFormat="1" ht="22.5" customHeight="1" x14ac:dyDescent="0.45">
      <c r="A14" s="28"/>
      <c r="B14" s="63" t="s">
        <v>19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N14" s="1"/>
      <c r="O14" s="63" t="s">
        <v>14</v>
      </c>
      <c r="P14" s="63"/>
      <c r="Q14" s="63"/>
      <c r="R14" s="30"/>
      <c r="S14"/>
      <c r="T14"/>
      <c r="U14"/>
      <c r="V14"/>
      <c r="W14"/>
      <c r="X14"/>
    </row>
    <row r="15" spans="1:24" s="3" customFormat="1" ht="15" customHeight="1" x14ac:dyDescent="0.45">
      <c r="A15" s="29"/>
      <c r="B15" s="62" t="s">
        <v>20</v>
      </c>
      <c r="C15" s="62"/>
      <c r="D15" s="62" t="s">
        <v>21</v>
      </c>
      <c r="E15" s="62"/>
      <c r="F15" s="62"/>
      <c r="G15" s="62"/>
      <c r="H15" s="62"/>
      <c r="I15" s="62"/>
      <c r="J15" s="62"/>
      <c r="K15" s="62"/>
      <c r="L15" s="62"/>
      <c r="N15" s="2"/>
      <c r="O15" s="17"/>
      <c r="P15" s="13"/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38"/>
      <c r="O16" s="17"/>
      <c r="P16" s="26" t="s">
        <v>15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N17" s="29"/>
      <c r="O17" s="17"/>
      <c r="P17" s="19" t="s">
        <v>16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29"/>
      <c r="O18" s="17"/>
      <c r="P18" t="s">
        <v>17</v>
      </c>
      <c r="Q18" s="13"/>
      <c r="R18" s="29"/>
      <c r="S18"/>
      <c r="T18"/>
      <c r="U18"/>
      <c r="V18"/>
      <c r="W18"/>
      <c r="X18"/>
    </row>
    <row r="19" spans="1:24" s="3" customFormat="1" ht="15" customHeight="1" x14ac:dyDescent="0.45">
      <c r="A19" s="2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  <c r="O19" s="27"/>
      <c r="P19" s="27"/>
      <c r="Q19" s="27"/>
      <c r="R19" s="22"/>
      <c r="S19"/>
      <c r="T19"/>
      <c r="U19"/>
      <c r="V19"/>
      <c r="W19"/>
      <c r="X19"/>
    </row>
    <row r="20" spans="1:24" ht="14.65" thickBot="1" x14ac:dyDescent="0.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  <c r="R20" s="34"/>
    </row>
    <row r="21" spans="1:24" x14ac:dyDescent="0.45">
      <c r="Q21" s="14"/>
    </row>
  </sheetData>
  <mergeCells count="20">
    <mergeCell ref="B19:C19"/>
    <mergeCell ref="D17:L17"/>
    <mergeCell ref="D18:L18"/>
    <mergeCell ref="D19:L19"/>
    <mergeCell ref="N5:Q5"/>
    <mergeCell ref="N6:Q6"/>
    <mergeCell ref="N7:Q7"/>
    <mergeCell ref="N8:Q8"/>
    <mergeCell ref="N9:Q9"/>
    <mergeCell ref="N10:Q10"/>
    <mergeCell ref="O14:Q14"/>
    <mergeCell ref="D15:L15"/>
    <mergeCell ref="D16:L16"/>
    <mergeCell ref="B15:C15"/>
    <mergeCell ref="B16:C16"/>
    <mergeCell ref="B17:C17"/>
    <mergeCell ref="B18:C18"/>
    <mergeCell ref="L4:P4"/>
    <mergeCell ref="B4:I4"/>
    <mergeCell ref="B14:L14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62</v>
      </c>
      <c r="E4" s="12" t="s">
        <v>61</v>
      </c>
    </row>
    <row r="5" spans="1:10" ht="15" customHeight="1" x14ac:dyDescent="0.45">
      <c r="B5" t="s">
        <v>30</v>
      </c>
      <c r="C5" s="42">
        <v>5</v>
      </c>
      <c r="E5" t="s">
        <v>31</v>
      </c>
      <c r="F5" s="32"/>
    </row>
    <row r="6" spans="1:10" ht="15" customHeight="1" x14ac:dyDescent="0.45">
      <c r="B6" t="s">
        <v>32</v>
      </c>
      <c r="C6" s="42">
        <v>18</v>
      </c>
      <c r="E6" t="s">
        <v>33</v>
      </c>
    </row>
    <row r="7" spans="1:10" ht="15" customHeight="1" x14ac:dyDescent="0.45">
      <c r="B7" t="s">
        <v>34</v>
      </c>
      <c r="C7" s="42">
        <v>31</v>
      </c>
      <c r="E7" t="s">
        <v>35</v>
      </c>
    </row>
    <row r="8" spans="1:10" ht="15" customHeight="1" x14ac:dyDescent="0.45">
      <c r="A8" s="31"/>
      <c r="B8" t="s">
        <v>36</v>
      </c>
      <c r="C8" s="42">
        <v>5</v>
      </c>
      <c r="E8" t="s">
        <v>37</v>
      </c>
    </row>
    <row r="9" spans="1:10" ht="15" customHeight="1" x14ac:dyDescent="0.45">
      <c r="B9" t="s">
        <v>38</v>
      </c>
      <c r="C9" s="42">
        <v>3</v>
      </c>
    </row>
    <row r="10" spans="1:10" ht="15" customHeight="1" x14ac:dyDescent="0.45">
      <c r="B10" t="s">
        <v>39</v>
      </c>
      <c r="E10" t="s">
        <v>40</v>
      </c>
    </row>
    <row r="11" spans="1:10" ht="15" customHeight="1" x14ac:dyDescent="0.45">
      <c r="B11" t="s">
        <v>41</v>
      </c>
      <c r="E11" t="s">
        <v>42</v>
      </c>
      <c r="H11" s="43"/>
    </row>
    <row r="12" spans="1:10" ht="15" customHeight="1" x14ac:dyDescent="0.45">
      <c r="B12" t="s">
        <v>23</v>
      </c>
      <c r="E12" t="s">
        <v>43</v>
      </c>
      <c r="H12" s="44">
        <v>0.6</v>
      </c>
    </row>
    <row r="13" spans="1:10" ht="15" customHeight="1" x14ac:dyDescent="0.45">
      <c r="B13" t="s">
        <v>44</v>
      </c>
      <c r="E13" t="s">
        <v>45</v>
      </c>
    </row>
    <row r="14" spans="1:10" ht="15" customHeight="1" x14ac:dyDescent="0.45">
      <c r="B14" t="s">
        <v>46</v>
      </c>
      <c r="C14" s="44">
        <v>0.9</v>
      </c>
    </row>
    <row r="15" spans="1:10" ht="15" customHeight="1" x14ac:dyDescent="0.45">
      <c r="B15" t="str">
        <f>TEXT(C14,"0.0%")&amp;" acquisition equity value"</f>
        <v>90.0% acquisition equity value</v>
      </c>
    </row>
    <row r="16" spans="1:10" ht="15" customHeight="1" x14ac:dyDescent="0.45">
      <c r="B16" t="s">
        <v>47</v>
      </c>
      <c r="E16" s="12" t="s">
        <v>77</v>
      </c>
    </row>
    <row r="17" spans="1:6" ht="15" customHeight="1" x14ac:dyDescent="0.45">
      <c r="B17" t="s">
        <v>48</v>
      </c>
      <c r="E17" t="s">
        <v>54</v>
      </c>
    </row>
    <row r="18" spans="1:6" ht="15" customHeight="1" x14ac:dyDescent="0.45">
      <c r="B18" t="s">
        <v>49</v>
      </c>
      <c r="C18" s="44">
        <v>0.05</v>
      </c>
      <c r="E18" t="s">
        <v>57</v>
      </c>
    </row>
    <row r="19" spans="1:6" ht="15" customHeight="1" x14ac:dyDescent="0.45">
      <c r="B19" t="s">
        <v>51</v>
      </c>
      <c r="C19" s="44">
        <v>0.3</v>
      </c>
      <c r="E19" t="s">
        <v>59</v>
      </c>
    </row>
    <row r="20" spans="1:6" ht="15" customHeight="1" x14ac:dyDescent="0.45">
      <c r="B20" t="s">
        <v>52</v>
      </c>
      <c r="C20" s="44">
        <v>5.0000000000000001E-3</v>
      </c>
    </row>
    <row r="22" spans="1:6" ht="15" customHeight="1" x14ac:dyDescent="0.45">
      <c r="B22" t="s">
        <v>56</v>
      </c>
    </row>
    <row r="23" spans="1:6" ht="15" customHeight="1" x14ac:dyDescent="0.45">
      <c r="B23" t="s">
        <v>58</v>
      </c>
    </row>
    <row r="24" spans="1:6" ht="15" customHeight="1" x14ac:dyDescent="0.45">
      <c r="B24" t="s">
        <v>60</v>
      </c>
    </row>
    <row r="26" spans="1:6" ht="15" customHeight="1" x14ac:dyDescent="0.45">
      <c r="A26" s="12" t="s">
        <v>76</v>
      </c>
      <c r="D26" s="45" t="s">
        <v>65</v>
      </c>
      <c r="E26" s="45" t="s">
        <v>66</v>
      </c>
      <c r="F26" s="45" t="s">
        <v>67</v>
      </c>
    </row>
    <row r="27" spans="1:6" ht="15" customHeight="1" x14ac:dyDescent="0.45">
      <c r="B27" t="s">
        <v>55</v>
      </c>
      <c r="D27" s="42">
        <v>5</v>
      </c>
      <c r="E27" s="42">
        <v>5</v>
      </c>
      <c r="F27" s="42">
        <v>5</v>
      </c>
    </row>
    <row r="29" spans="1:6" ht="15" customHeight="1" x14ac:dyDescent="0.45">
      <c r="A29" s="12" t="s">
        <v>74</v>
      </c>
      <c r="C29" s="45" t="s">
        <v>64</v>
      </c>
      <c r="D29" s="45" t="s">
        <v>65</v>
      </c>
      <c r="E29" s="45" t="s">
        <v>66</v>
      </c>
      <c r="F29" s="45" t="s">
        <v>67</v>
      </c>
    </row>
    <row r="30" spans="1:6" ht="15" customHeight="1" x14ac:dyDescent="0.45">
      <c r="B30" t="s">
        <v>68</v>
      </c>
      <c r="C30" s="49">
        <v>1.2</v>
      </c>
      <c r="D30" s="49">
        <v>1.26</v>
      </c>
      <c r="E30" s="49">
        <v>1.3230000000000002</v>
      </c>
      <c r="F30" s="49">
        <v>1.3891500000000003</v>
      </c>
    </row>
    <row r="31" spans="1:6" ht="15" customHeight="1" x14ac:dyDescent="0.45">
      <c r="B31" t="s">
        <v>69</v>
      </c>
      <c r="C31" s="42">
        <v>110</v>
      </c>
      <c r="D31" s="42">
        <v>110</v>
      </c>
      <c r="E31" s="42">
        <v>110</v>
      </c>
      <c r="F31" s="42">
        <v>110</v>
      </c>
    </row>
    <row r="32" spans="1:6" ht="15" customHeight="1" x14ac:dyDescent="0.45">
      <c r="B32" t="s">
        <v>70</v>
      </c>
    </row>
    <row r="34" spans="1:12" ht="15" customHeight="1" x14ac:dyDescent="0.45">
      <c r="B34" t="s">
        <v>71</v>
      </c>
      <c r="C34" s="42">
        <v>156</v>
      </c>
    </row>
    <row r="35" spans="1:12" ht="15" customHeight="1" x14ac:dyDescent="0.45">
      <c r="B35" t="s">
        <v>72</v>
      </c>
      <c r="C35" s="42">
        <v>300</v>
      </c>
    </row>
    <row r="37" spans="1:12" ht="15" customHeight="1" x14ac:dyDescent="0.45">
      <c r="A37" s="12" t="s">
        <v>75</v>
      </c>
      <c r="C37" s="45" t="s">
        <v>64</v>
      </c>
      <c r="D37" s="45" t="s">
        <v>65</v>
      </c>
      <c r="E37" s="45" t="s">
        <v>66</v>
      </c>
      <c r="F37" s="45" t="s">
        <v>67</v>
      </c>
      <c r="H37" s="12" t="s">
        <v>97</v>
      </c>
      <c r="J37" s="45" t="s">
        <v>65</v>
      </c>
      <c r="K37" s="45" t="s">
        <v>66</v>
      </c>
      <c r="L37" s="45" t="s">
        <v>67</v>
      </c>
    </row>
    <row r="38" spans="1:12" ht="15" customHeight="1" x14ac:dyDescent="0.45">
      <c r="B38" t="s">
        <v>68</v>
      </c>
      <c r="C38" s="49">
        <v>0.36</v>
      </c>
      <c r="D38" s="49">
        <v>0.38</v>
      </c>
      <c r="E38" s="49">
        <v>0.4</v>
      </c>
      <c r="F38" s="49">
        <v>0.42</v>
      </c>
      <c r="H38" t="s">
        <v>98</v>
      </c>
      <c r="I38" s="43"/>
    </row>
    <row r="39" spans="1:12" ht="15" customHeight="1" x14ac:dyDescent="0.45">
      <c r="B39" t="s">
        <v>69</v>
      </c>
      <c r="C39" s="42">
        <v>33</v>
      </c>
      <c r="D39" s="42">
        <v>33</v>
      </c>
      <c r="E39" s="42">
        <v>33</v>
      </c>
      <c r="F39" s="42">
        <v>33</v>
      </c>
      <c r="H39" t="s">
        <v>99</v>
      </c>
      <c r="I39" s="43"/>
    </row>
    <row r="40" spans="1:12" ht="15" customHeight="1" x14ac:dyDescent="0.45">
      <c r="B40" t="s">
        <v>70</v>
      </c>
      <c r="H40" t="s">
        <v>50</v>
      </c>
      <c r="I40" s="43"/>
    </row>
    <row r="42" spans="1:12" ht="15" customHeight="1" x14ac:dyDescent="0.45">
      <c r="B42" t="s">
        <v>71</v>
      </c>
      <c r="C42" s="42">
        <v>20</v>
      </c>
    </row>
    <row r="43" spans="1:12" ht="15" customHeight="1" x14ac:dyDescent="0.45">
      <c r="B43" t="s">
        <v>72</v>
      </c>
      <c r="C43" s="42">
        <v>40</v>
      </c>
    </row>
    <row r="45" spans="1:12" ht="15" customHeight="1" x14ac:dyDescent="0.45">
      <c r="A45" s="12" t="s">
        <v>78</v>
      </c>
      <c r="C45" s="45" t="s">
        <v>63</v>
      </c>
      <c r="D45" s="45" t="s">
        <v>73</v>
      </c>
      <c r="E45" s="45" t="s">
        <v>79</v>
      </c>
      <c r="F45" s="45" t="s">
        <v>80</v>
      </c>
      <c r="H45" s="12" t="s">
        <v>115</v>
      </c>
      <c r="J45" s="45" t="s">
        <v>65</v>
      </c>
      <c r="K45" s="45" t="s">
        <v>66</v>
      </c>
      <c r="L45" s="45" t="s">
        <v>67</v>
      </c>
    </row>
    <row r="46" spans="1:12" ht="15" customHeight="1" x14ac:dyDescent="0.45">
      <c r="B46" t="s">
        <v>81</v>
      </c>
      <c r="C46" s="42">
        <v>10</v>
      </c>
      <c r="D46" s="42">
        <v>5</v>
      </c>
      <c r="H46" t="s">
        <v>100</v>
      </c>
    </row>
    <row r="47" spans="1:12" ht="15" customHeight="1" x14ac:dyDescent="0.45">
      <c r="B47" t="s">
        <v>82</v>
      </c>
      <c r="C47" s="42">
        <v>80</v>
      </c>
      <c r="D47" s="42">
        <v>40</v>
      </c>
      <c r="H47" t="s">
        <v>101</v>
      </c>
    </row>
    <row r="48" spans="1:12" ht="15" customHeight="1" x14ac:dyDescent="0.45">
      <c r="B48" t="s">
        <v>83</v>
      </c>
      <c r="C48" s="42">
        <v>0</v>
      </c>
      <c r="D48" s="42">
        <v>0</v>
      </c>
      <c r="H48" t="s">
        <v>102</v>
      </c>
    </row>
    <row r="49" spans="2:12" ht="15" customHeight="1" x14ac:dyDescent="0.45">
      <c r="B49" t="s">
        <v>84</v>
      </c>
      <c r="C49" s="42">
        <v>0</v>
      </c>
      <c r="D49" s="42">
        <v>0</v>
      </c>
      <c r="H49" t="s">
        <v>103</v>
      </c>
    </row>
    <row r="50" spans="2:12" ht="15" customHeight="1" x14ac:dyDescent="0.45">
      <c r="B50" t="s">
        <v>85</v>
      </c>
      <c r="C50" s="42">
        <v>400</v>
      </c>
      <c r="D50" s="42">
        <v>100</v>
      </c>
      <c r="H50" t="s">
        <v>104</v>
      </c>
    </row>
    <row r="51" spans="2:12" ht="15" customHeight="1" x14ac:dyDescent="0.45">
      <c r="B51" t="s">
        <v>86</v>
      </c>
      <c r="C51" s="42">
        <v>200</v>
      </c>
      <c r="D51" s="42">
        <v>50</v>
      </c>
      <c r="H51" t="s">
        <v>107</v>
      </c>
    </row>
    <row r="52" spans="2:12" ht="15" customHeight="1" x14ac:dyDescent="0.45">
      <c r="B52" t="s">
        <v>87</v>
      </c>
      <c r="C52">
        <f>SUM(C46:C51)</f>
        <v>690</v>
      </c>
      <c r="D52">
        <f>SUM(D46:D51)</f>
        <v>195</v>
      </c>
      <c r="H52" t="s">
        <v>105</v>
      </c>
    </row>
    <row r="53" spans="2:12" ht="15" customHeight="1" x14ac:dyDescent="0.45">
      <c r="H53" t="s">
        <v>106</v>
      </c>
    </row>
    <row r="54" spans="2:12" ht="15" customHeight="1" x14ac:dyDescent="0.45">
      <c r="B54" t="s">
        <v>88</v>
      </c>
      <c r="C54" s="42">
        <v>50</v>
      </c>
      <c r="D54" s="42">
        <v>10</v>
      </c>
      <c r="H54" t="s">
        <v>108</v>
      </c>
    </row>
    <row r="55" spans="2:12" ht="15" customHeight="1" x14ac:dyDescent="0.45">
      <c r="B55" t="s">
        <v>89</v>
      </c>
      <c r="C55" s="42">
        <v>60</v>
      </c>
      <c r="D55" s="42">
        <v>30</v>
      </c>
    </row>
    <row r="56" spans="2:12" ht="15" customHeight="1" x14ac:dyDescent="0.45">
      <c r="B56" t="s">
        <v>90</v>
      </c>
      <c r="C56" s="42">
        <v>250</v>
      </c>
      <c r="D56" s="42">
        <v>40</v>
      </c>
      <c r="H56" t="s">
        <v>109</v>
      </c>
    </row>
    <row r="57" spans="2:12" ht="15" customHeight="1" x14ac:dyDescent="0.45">
      <c r="B57" t="s">
        <v>91</v>
      </c>
      <c r="C57">
        <f>SUM(C54:C56)</f>
        <v>360</v>
      </c>
      <c r="D57">
        <f>SUM(D54:D56)</f>
        <v>80</v>
      </c>
      <c r="H57" t="s">
        <v>110</v>
      </c>
    </row>
    <row r="58" spans="2:12" ht="15" customHeight="1" x14ac:dyDescent="0.45">
      <c r="H58" t="s">
        <v>111</v>
      </c>
    </row>
    <row r="59" spans="2:12" ht="15" customHeight="1" x14ac:dyDescent="0.45">
      <c r="B59" t="s">
        <v>92</v>
      </c>
      <c r="C59" s="42">
        <v>0</v>
      </c>
      <c r="D59" s="42">
        <v>0</v>
      </c>
    </row>
    <row r="60" spans="2:12" ht="15" customHeight="1" x14ac:dyDescent="0.45">
      <c r="B60" t="s">
        <v>93</v>
      </c>
      <c r="C60" s="42">
        <v>330</v>
      </c>
      <c r="D60" s="42">
        <v>115</v>
      </c>
      <c r="H60" t="s">
        <v>112</v>
      </c>
      <c r="J60" s="48"/>
      <c r="K60" s="48"/>
      <c r="L60" s="48"/>
    </row>
    <row r="61" spans="2:12" ht="15" customHeight="1" x14ac:dyDescent="0.45">
      <c r="B61" t="s">
        <v>94</v>
      </c>
      <c r="C61">
        <f>SUM(C57,C59:C60)</f>
        <v>690</v>
      </c>
      <c r="D61">
        <f>SUM(D57,D59:D60)</f>
        <v>195</v>
      </c>
      <c r="H61" t="s">
        <v>113</v>
      </c>
      <c r="J61" s="48"/>
      <c r="K61" s="48"/>
      <c r="L61" s="48"/>
    </row>
    <row r="62" spans="2:12" ht="15" customHeight="1" x14ac:dyDescent="0.45">
      <c r="B62" t="s">
        <v>116</v>
      </c>
      <c r="C62" s="45" t="str">
        <f>IF(C61=C52,"OK",C61-C52)</f>
        <v>OK</v>
      </c>
      <c r="D62" s="45" t="str">
        <f>IF(D61=D52,"OK",D61-D52)</f>
        <v>OK</v>
      </c>
      <c r="F62" s="45" t="str">
        <f>IF(F61=F52,"OK",F61-F52)</f>
        <v>OK</v>
      </c>
      <c r="H62" t="s">
        <v>114</v>
      </c>
      <c r="J62" s="43"/>
      <c r="K62" s="43"/>
      <c r="L62" s="43"/>
    </row>
    <row r="65" spans="2:6" ht="15" customHeight="1" x14ac:dyDescent="0.45">
      <c r="B65" t="s">
        <v>95</v>
      </c>
      <c r="C65">
        <f>C54+C56</f>
        <v>300</v>
      </c>
      <c r="D65">
        <f>D54+D56</f>
        <v>50</v>
      </c>
    </row>
    <row r="66" spans="2:6" ht="15" customHeight="1" x14ac:dyDescent="0.45">
      <c r="B66" t="s">
        <v>71</v>
      </c>
      <c r="C66">
        <f>C34</f>
        <v>156</v>
      </c>
      <c r="D66">
        <f>C42</f>
        <v>20</v>
      </c>
    </row>
    <row r="67" spans="2:6" ht="15" customHeight="1" x14ac:dyDescent="0.45">
      <c r="B67" t="s">
        <v>96</v>
      </c>
      <c r="C67" s="47">
        <f>C65/C66</f>
        <v>1.9230769230769231</v>
      </c>
      <c r="D67" s="47">
        <f>D65/D66</f>
        <v>2.5</v>
      </c>
      <c r="F67" s="47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80A2-6B9C-4419-A7AC-216AE17A7F6C}">
  <dimension ref="A1:J16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t="s">
        <v>117</v>
      </c>
    </row>
    <row r="4" spans="1:10" ht="15" customHeight="1" x14ac:dyDescent="0.45">
      <c r="A4"/>
    </row>
    <row r="5" spans="1:10" ht="15" customHeight="1" x14ac:dyDescent="0.45">
      <c r="A5" s="46" t="s">
        <v>118</v>
      </c>
    </row>
    <row r="6" spans="1:10" ht="15" customHeight="1" x14ac:dyDescent="0.45">
      <c r="A6"/>
      <c r="B6" t="s">
        <v>49</v>
      </c>
      <c r="C6" s="44">
        <v>0.06</v>
      </c>
      <c r="E6" t="s">
        <v>119</v>
      </c>
      <c r="G6" s="41">
        <v>1</v>
      </c>
    </row>
    <row r="7" spans="1:10" ht="15" customHeight="1" x14ac:dyDescent="0.45">
      <c r="A7"/>
      <c r="B7" t="s">
        <v>120</v>
      </c>
      <c r="C7" s="44">
        <v>5.0000000000000001E-3</v>
      </c>
    </row>
    <row r="8" spans="1:10" ht="15" customHeight="1" x14ac:dyDescent="0.45">
      <c r="A8"/>
      <c r="B8" t="s">
        <v>121</v>
      </c>
      <c r="C8" s="44">
        <v>0.35</v>
      </c>
      <c r="E8" t="s">
        <v>36</v>
      </c>
      <c r="G8" s="42">
        <v>10</v>
      </c>
    </row>
    <row r="9" spans="1:10" ht="15" customHeight="1" x14ac:dyDescent="0.45">
      <c r="A9"/>
      <c r="B9" t="s">
        <v>122</v>
      </c>
      <c r="C9" s="42">
        <v>10</v>
      </c>
      <c r="E9" t="s">
        <v>123</v>
      </c>
      <c r="G9" s="42">
        <v>9</v>
      </c>
    </row>
    <row r="10" spans="1:10" ht="15" customHeight="1" x14ac:dyDescent="0.45">
      <c r="A10"/>
      <c r="B10" t="s">
        <v>124</v>
      </c>
      <c r="C10" s="44">
        <v>0.3</v>
      </c>
      <c r="E10" t="s">
        <v>125</v>
      </c>
    </row>
    <row r="11" spans="1:10" ht="15" customHeight="1" x14ac:dyDescent="0.45">
      <c r="A11"/>
      <c r="B11" t="s">
        <v>126</v>
      </c>
    </row>
    <row r="12" spans="1:10" ht="15" customHeight="1" x14ac:dyDescent="0.45">
      <c r="A12"/>
      <c r="B12" t="s">
        <v>127</v>
      </c>
      <c r="C12" s="42">
        <v>150</v>
      </c>
      <c r="E12" t="s">
        <v>128</v>
      </c>
    </row>
    <row r="13" spans="1:10" ht="15" customHeight="1" x14ac:dyDescent="0.45">
      <c r="A13"/>
      <c r="B13" t="s">
        <v>129</v>
      </c>
      <c r="C13" s="44">
        <v>0.4</v>
      </c>
      <c r="E13" t="s">
        <v>130</v>
      </c>
      <c r="F13" s="42">
        <v>50</v>
      </c>
    </row>
    <row r="14" spans="1:10" ht="15" customHeight="1" x14ac:dyDescent="0.45">
      <c r="A14"/>
      <c r="B14" t="s">
        <v>131</v>
      </c>
      <c r="E14" t="s">
        <v>132</v>
      </c>
      <c r="F14" s="42">
        <v>30</v>
      </c>
    </row>
    <row r="15" spans="1:10" ht="15" customHeight="1" x14ac:dyDescent="0.45">
      <c r="A15"/>
      <c r="B15" t="s">
        <v>133</v>
      </c>
      <c r="E15" t="s">
        <v>134</v>
      </c>
      <c r="F15" s="42">
        <v>100</v>
      </c>
    </row>
    <row r="16" spans="1:10" ht="15" customHeight="1" x14ac:dyDescent="0.45">
      <c r="A16"/>
      <c r="B16" t="s">
        <v>32</v>
      </c>
      <c r="C16" s="42">
        <v>51.16</v>
      </c>
      <c r="E16" t="s">
        <v>135</v>
      </c>
      <c r="F16" s="42">
        <v>200</v>
      </c>
    </row>
    <row r="17" spans="1:7" ht="15" customHeight="1" x14ac:dyDescent="0.45">
      <c r="A17"/>
      <c r="B17" t="s">
        <v>213</v>
      </c>
      <c r="E17" t="s">
        <v>137</v>
      </c>
    </row>
    <row r="18" spans="1:7" ht="15" customHeight="1" x14ac:dyDescent="0.45">
      <c r="A18"/>
      <c r="B18" t="s">
        <v>211</v>
      </c>
      <c r="E18" t="s">
        <v>139</v>
      </c>
    </row>
    <row r="19" spans="1:7" ht="15" customHeight="1" x14ac:dyDescent="0.45">
      <c r="A19"/>
      <c r="B19" t="s">
        <v>212</v>
      </c>
    </row>
    <row r="20" spans="1:7" ht="15" customHeight="1" x14ac:dyDescent="0.45">
      <c r="A20"/>
      <c r="B20" t="s">
        <v>136</v>
      </c>
      <c r="C20" s="44">
        <v>0.01</v>
      </c>
    </row>
    <row r="21" spans="1:7" ht="15" customHeight="1" x14ac:dyDescent="0.45">
      <c r="A21"/>
      <c r="B21" t="s">
        <v>138</v>
      </c>
      <c r="C21" s="42">
        <v>200</v>
      </c>
    </row>
    <row r="22" spans="1:7" ht="15" customHeight="1" x14ac:dyDescent="0.45">
      <c r="A22"/>
    </row>
    <row r="23" spans="1:7" ht="15" customHeight="1" x14ac:dyDescent="0.45">
      <c r="A23" s="46" t="s">
        <v>118</v>
      </c>
    </row>
    <row r="24" spans="1:7" ht="15" customHeight="1" x14ac:dyDescent="0.45">
      <c r="A24"/>
      <c r="B24" t="s">
        <v>140</v>
      </c>
      <c r="E24" t="s">
        <v>141</v>
      </c>
    </row>
    <row r="25" spans="1:7" ht="15" customHeight="1" x14ac:dyDescent="0.45">
      <c r="A25"/>
      <c r="B25" t="s">
        <v>142</v>
      </c>
      <c r="E25" t="s">
        <v>143</v>
      </c>
      <c r="G25" s="42">
        <v>2000</v>
      </c>
    </row>
    <row r="26" spans="1:7" ht="15" customHeight="1" x14ac:dyDescent="0.45">
      <c r="A26"/>
      <c r="B26" t="s">
        <v>35</v>
      </c>
      <c r="E26" t="s">
        <v>144</v>
      </c>
    </row>
    <row r="27" spans="1:7" ht="15" customHeight="1" x14ac:dyDescent="0.45">
      <c r="A27"/>
      <c r="E27" t="s">
        <v>145</v>
      </c>
    </row>
    <row r="28" spans="1:7" ht="15" customHeight="1" x14ac:dyDescent="0.45">
      <c r="A28"/>
      <c r="B28" t="s">
        <v>146</v>
      </c>
      <c r="E28" t="s">
        <v>147</v>
      </c>
    </row>
    <row r="29" spans="1:7" ht="15" customHeight="1" x14ac:dyDescent="0.45">
      <c r="A29"/>
    </row>
    <row r="30" spans="1:7" ht="15" customHeight="1" x14ac:dyDescent="0.45">
      <c r="A30" s="46" t="s">
        <v>148</v>
      </c>
    </row>
    <row r="31" spans="1:7" ht="15" customHeight="1" x14ac:dyDescent="0.45">
      <c r="A31"/>
      <c r="B31" t="s">
        <v>149</v>
      </c>
    </row>
    <row r="32" spans="1:7" ht="15" customHeight="1" x14ac:dyDescent="0.45">
      <c r="A32"/>
      <c r="B32" t="s">
        <v>73</v>
      </c>
      <c r="C32" s="51">
        <v>40724</v>
      </c>
      <c r="D32" s="53" t="s">
        <v>150</v>
      </c>
      <c r="E32" s="55" t="s">
        <v>151</v>
      </c>
      <c r="F32" s="53" t="s">
        <v>152</v>
      </c>
    </row>
    <row r="33" spans="1:7" ht="15" customHeight="1" x14ac:dyDescent="0.45">
      <c r="A33"/>
      <c r="B33" t="s">
        <v>63</v>
      </c>
      <c r="C33" s="51">
        <v>40908</v>
      </c>
      <c r="D33" s="43"/>
      <c r="E33" s="43"/>
      <c r="F33" s="43"/>
    </row>
    <row r="34" spans="1:7" ht="15" customHeight="1" x14ac:dyDescent="0.45">
      <c r="A34"/>
      <c r="B34" t="s">
        <v>210</v>
      </c>
    </row>
    <row r="35" spans="1:7" ht="15" customHeight="1" x14ac:dyDescent="0.45">
      <c r="A35"/>
    </row>
    <row r="36" spans="1:7" ht="15" customHeight="1" x14ac:dyDescent="0.45">
      <c r="A36"/>
      <c r="B36" t="s">
        <v>153</v>
      </c>
      <c r="C36" s="53" t="s">
        <v>64</v>
      </c>
      <c r="D36" s="54" t="s">
        <v>154</v>
      </c>
      <c r="E36" s="52"/>
      <c r="F36" s="52"/>
      <c r="G36" s="52"/>
    </row>
    <row r="37" spans="1:7" ht="15" customHeight="1" x14ac:dyDescent="0.45">
      <c r="A37"/>
      <c r="B37" t="s">
        <v>155</v>
      </c>
      <c r="C37" s="50">
        <f>C32</f>
        <v>40724</v>
      </c>
      <c r="D37" s="50">
        <f>EDATE(C37,12)</f>
        <v>41090</v>
      </c>
      <c r="E37" s="50">
        <f t="shared" ref="E37:G37" si="0">EDATE(D37,12)</f>
        <v>41455</v>
      </c>
      <c r="F37" s="50">
        <f t="shared" si="0"/>
        <v>41820</v>
      </c>
      <c r="G37" s="50">
        <f t="shared" si="0"/>
        <v>42185</v>
      </c>
    </row>
    <row r="38" spans="1:7" ht="15" customHeight="1" x14ac:dyDescent="0.45">
      <c r="A38"/>
      <c r="B38" t="s">
        <v>156</v>
      </c>
      <c r="C38" s="42">
        <v>1455.7</v>
      </c>
      <c r="D38" s="42">
        <v>1484.8140000000001</v>
      </c>
      <c r="E38" s="42">
        <v>1514.5102800000002</v>
      </c>
      <c r="F38" s="42">
        <v>1544.8004856000002</v>
      </c>
      <c r="G38" s="42">
        <v>1575.6964953120003</v>
      </c>
    </row>
    <row r="39" spans="1:7" ht="15" customHeight="1" x14ac:dyDescent="0.45">
      <c r="A39"/>
      <c r="B39" t="s">
        <v>157</v>
      </c>
      <c r="C39" s="42">
        <v>197.4</v>
      </c>
      <c r="D39" s="42">
        <v>201.34800000000001</v>
      </c>
      <c r="E39" s="42">
        <v>205.37496000000002</v>
      </c>
      <c r="F39" s="42">
        <v>209.48245920000002</v>
      </c>
      <c r="G39" s="42">
        <v>213.67210838400004</v>
      </c>
    </row>
    <row r="40" spans="1:7" ht="15" customHeight="1" x14ac:dyDescent="0.45">
      <c r="A40"/>
      <c r="B40" t="s">
        <v>158</v>
      </c>
      <c r="C40" s="42">
        <v>152.80000000000001</v>
      </c>
      <c r="D40" s="42">
        <v>155.85600000000002</v>
      </c>
      <c r="E40" s="42">
        <v>158.97312000000002</v>
      </c>
      <c r="F40" s="42">
        <v>162.15258240000003</v>
      </c>
      <c r="G40" s="42">
        <v>165.39563404800003</v>
      </c>
    </row>
    <row r="41" spans="1:7" ht="15" customHeight="1" x14ac:dyDescent="0.45">
      <c r="A41"/>
    </row>
    <row r="42" spans="1:7" ht="15" customHeight="1" x14ac:dyDescent="0.45">
      <c r="A42"/>
      <c r="B42" t="s">
        <v>159</v>
      </c>
      <c r="C42" s="42">
        <v>45.9</v>
      </c>
      <c r="D42" s="42">
        <v>46.817999999999998</v>
      </c>
      <c r="E42" s="42">
        <v>47.754359999999998</v>
      </c>
      <c r="F42" s="42">
        <v>48.7094472</v>
      </c>
      <c r="G42" s="42">
        <v>49.683636143999998</v>
      </c>
    </row>
    <row r="43" spans="1:7" ht="15" customHeight="1" x14ac:dyDescent="0.45">
      <c r="A43"/>
      <c r="B43" t="s">
        <v>160</v>
      </c>
    </row>
    <row r="44" spans="1:7" ht="15" customHeight="1" x14ac:dyDescent="0.45">
      <c r="A44"/>
    </row>
    <row r="45" spans="1:7" ht="15" customHeight="1" x14ac:dyDescent="0.45">
      <c r="A45"/>
      <c r="B45" t="s">
        <v>153</v>
      </c>
      <c r="D45" s="54" t="s">
        <v>161</v>
      </c>
      <c r="E45" s="52"/>
      <c r="F45" s="52"/>
    </row>
    <row r="46" spans="1:7" ht="15" customHeight="1" x14ac:dyDescent="0.45">
      <c r="A46"/>
      <c r="B46" t="s">
        <v>155</v>
      </c>
      <c r="D46" s="50">
        <f>D66</f>
        <v>41274</v>
      </c>
      <c r="E46" s="50">
        <f t="shared" ref="E46:F46" si="1">E66</f>
        <v>41639</v>
      </c>
      <c r="F46" s="50">
        <f t="shared" si="1"/>
        <v>42004</v>
      </c>
    </row>
    <row r="47" spans="1:7" ht="15" customHeight="1" x14ac:dyDescent="0.45">
      <c r="A47"/>
      <c r="B47" t="s">
        <v>156</v>
      </c>
    </row>
    <row r="48" spans="1:7" ht="15" customHeight="1" x14ac:dyDescent="0.45">
      <c r="A48"/>
      <c r="B48" t="s">
        <v>157</v>
      </c>
    </row>
    <row r="49" spans="1:6" ht="15" customHeight="1" x14ac:dyDescent="0.45">
      <c r="A49"/>
      <c r="B49" t="s">
        <v>158</v>
      </c>
    </row>
    <row r="50" spans="1:6" ht="15" customHeight="1" x14ac:dyDescent="0.45">
      <c r="A50"/>
    </row>
    <row r="51" spans="1:6" ht="15" customHeight="1" x14ac:dyDescent="0.45">
      <c r="A51"/>
      <c r="B51" t="s">
        <v>162</v>
      </c>
    </row>
    <row r="52" spans="1:6" ht="15" customHeight="1" x14ac:dyDescent="0.45">
      <c r="A52"/>
      <c r="B52" t="s">
        <v>160</v>
      </c>
    </row>
    <row r="53" spans="1:6" ht="15" customHeight="1" x14ac:dyDescent="0.45">
      <c r="A53"/>
      <c r="B53" t="s">
        <v>163</v>
      </c>
      <c r="D53" s="42">
        <v>10</v>
      </c>
      <c r="E53" s="42">
        <v>62.5</v>
      </c>
      <c r="F53" s="42">
        <v>62.5</v>
      </c>
    </row>
    <row r="54" spans="1:6" ht="15" customHeight="1" x14ac:dyDescent="0.45">
      <c r="A54"/>
    </row>
    <row r="55" spans="1:6" ht="15" customHeight="1" x14ac:dyDescent="0.45">
      <c r="A55"/>
      <c r="C55" s="53" t="s">
        <v>164</v>
      </c>
    </row>
    <row r="56" spans="1:6" ht="15" customHeight="1" x14ac:dyDescent="0.45">
      <c r="A56"/>
      <c r="B56" t="s">
        <v>81</v>
      </c>
      <c r="C56" s="42">
        <v>30</v>
      </c>
    </row>
    <row r="57" spans="1:6" ht="15" customHeight="1" x14ac:dyDescent="0.45">
      <c r="A57"/>
      <c r="B57" t="s">
        <v>165</v>
      </c>
      <c r="C57" s="42">
        <v>580.70000000000005</v>
      </c>
    </row>
    <row r="58" spans="1:6" ht="15" customHeight="1" x14ac:dyDescent="0.45">
      <c r="A58"/>
      <c r="B58" t="s">
        <v>87</v>
      </c>
      <c r="C58">
        <f>SUM(C56:C57)</f>
        <v>610.70000000000005</v>
      </c>
    </row>
    <row r="59" spans="1:6" ht="15" customHeight="1" x14ac:dyDescent="0.45">
      <c r="A59"/>
      <c r="B59" t="s">
        <v>72</v>
      </c>
      <c r="C59" s="42">
        <v>100</v>
      </c>
    </row>
    <row r="60" spans="1:6" ht="15" customHeight="1" x14ac:dyDescent="0.45">
      <c r="A60"/>
      <c r="B60" t="s">
        <v>166</v>
      </c>
      <c r="C60" s="42">
        <v>115.4</v>
      </c>
    </row>
    <row r="61" spans="1:6" ht="15" customHeight="1" x14ac:dyDescent="0.45">
      <c r="A61"/>
      <c r="B61" t="s">
        <v>167</v>
      </c>
      <c r="C61" s="42">
        <v>395.3</v>
      </c>
    </row>
    <row r="62" spans="1:6" ht="15" customHeight="1" x14ac:dyDescent="0.45">
      <c r="A62"/>
      <c r="B62" t="s">
        <v>94</v>
      </c>
      <c r="C62">
        <f>SUM(C59:C61)</f>
        <v>610.70000000000005</v>
      </c>
    </row>
    <row r="63" spans="1:6" ht="15" customHeight="1" x14ac:dyDescent="0.45">
      <c r="A63"/>
    </row>
    <row r="64" spans="1:6" ht="15" customHeight="1" x14ac:dyDescent="0.45">
      <c r="A64" s="46" t="s">
        <v>168</v>
      </c>
    </row>
    <row r="65" spans="1:6" ht="15" customHeight="1" x14ac:dyDescent="0.45">
      <c r="A65"/>
      <c r="B65" t="s">
        <v>169</v>
      </c>
      <c r="C65" t="s">
        <v>64</v>
      </c>
      <c r="D65" t="s">
        <v>170</v>
      </c>
    </row>
    <row r="66" spans="1:6" ht="15" customHeight="1" x14ac:dyDescent="0.45">
      <c r="A66"/>
      <c r="B66" t="s">
        <v>155</v>
      </c>
      <c r="C66" s="50">
        <f>C33</f>
        <v>40908</v>
      </c>
      <c r="D66" s="50">
        <f>EDATE(C66,12)</f>
        <v>41274</v>
      </c>
      <c r="E66" s="50">
        <f t="shared" ref="E66:F66" si="2">EDATE(D66,12)</f>
        <v>41639</v>
      </c>
      <c r="F66" s="50">
        <f t="shared" si="2"/>
        <v>42004</v>
      </c>
    </row>
    <row r="67" spans="1:6" ht="15" customHeight="1" x14ac:dyDescent="0.45">
      <c r="A67"/>
      <c r="B67" t="s">
        <v>156</v>
      </c>
      <c r="C67" s="42">
        <v>13198</v>
      </c>
      <c r="D67" s="42">
        <v>13593.94</v>
      </c>
      <c r="E67" s="42">
        <v>14001.7582</v>
      </c>
      <c r="F67" s="42">
        <v>14421.810946000001</v>
      </c>
    </row>
    <row r="68" spans="1:6" ht="15" customHeight="1" x14ac:dyDescent="0.45">
      <c r="A68"/>
      <c r="B68" t="s">
        <v>157</v>
      </c>
      <c r="C68" s="42">
        <v>1976</v>
      </c>
      <c r="D68" s="42">
        <v>2035.28</v>
      </c>
      <c r="E68" s="42">
        <v>2096.3384000000001</v>
      </c>
      <c r="F68" s="42">
        <v>2159.228552</v>
      </c>
    </row>
    <row r="69" spans="1:6" ht="15" customHeight="1" x14ac:dyDescent="0.45">
      <c r="A69"/>
      <c r="B69" t="s">
        <v>158</v>
      </c>
      <c r="C69" s="42">
        <v>1229</v>
      </c>
      <c r="D69" s="42">
        <v>1265.8700000000001</v>
      </c>
      <c r="E69" s="42">
        <v>1303.8461000000002</v>
      </c>
      <c r="F69" s="42">
        <v>1342.9614830000003</v>
      </c>
    </row>
    <row r="70" spans="1:6" ht="15" customHeight="1" x14ac:dyDescent="0.45">
      <c r="A70"/>
      <c r="B70" t="s">
        <v>171</v>
      </c>
      <c r="C70" s="42">
        <v>339.50276243093924</v>
      </c>
      <c r="D70" s="42">
        <v>363.890602</v>
      </c>
      <c r="E70" s="42">
        <v>363.890602</v>
      </c>
      <c r="F70" s="42">
        <v>363.890602</v>
      </c>
    </row>
    <row r="71" spans="1:6" ht="15" customHeight="1" x14ac:dyDescent="0.45">
      <c r="A71"/>
      <c r="B71" t="s">
        <v>172</v>
      </c>
      <c r="C71" s="49">
        <v>3.62</v>
      </c>
      <c r="D71" s="49">
        <v>3.4787103405325102</v>
      </c>
      <c r="E71" s="49">
        <v>3.5830716507484857</v>
      </c>
      <c r="F71" s="49">
        <v>3.6905638002709402</v>
      </c>
    </row>
    <row r="72" spans="1:6" ht="15" customHeight="1" x14ac:dyDescent="0.45">
      <c r="A72"/>
    </row>
    <row r="73" spans="1:6" ht="15" customHeight="1" x14ac:dyDescent="0.45">
      <c r="A73"/>
      <c r="B73" t="s">
        <v>162</v>
      </c>
      <c r="C73" s="42">
        <v>369</v>
      </c>
      <c r="D73" s="42">
        <v>380.07</v>
      </c>
      <c r="E73" s="42">
        <v>391.47210000000001</v>
      </c>
      <c r="F73" s="42">
        <v>403.21626300000003</v>
      </c>
    </row>
    <row r="74" spans="1:6" ht="15" customHeight="1" x14ac:dyDescent="0.45">
      <c r="A74"/>
      <c r="B74" t="s">
        <v>160</v>
      </c>
      <c r="C74">
        <f>C68+C73</f>
        <v>2345</v>
      </c>
      <c r="D74">
        <f t="shared" ref="D74:F74" si="3">D68+D73</f>
        <v>2415.35</v>
      </c>
      <c r="E74">
        <f t="shared" si="3"/>
        <v>2487.8105</v>
      </c>
      <c r="F74">
        <f t="shared" si="3"/>
        <v>2562.4448149999998</v>
      </c>
    </row>
    <row r="75" spans="1:6" ht="15" customHeight="1" x14ac:dyDescent="0.45">
      <c r="A75"/>
    </row>
    <row r="76" spans="1:6" ht="15" customHeight="1" x14ac:dyDescent="0.45">
      <c r="A76"/>
      <c r="B76" t="s">
        <v>81</v>
      </c>
      <c r="C76" s="42">
        <v>460</v>
      </c>
    </row>
    <row r="77" spans="1:6" ht="15" customHeight="1" x14ac:dyDescent="0.45">
      <c r="A77"/>
      <c r="B77" t="s">
        <v>165</v>
      </c>
      <c r="C77" s="42">
        <v>11441</v>
      </c>
    </row>
    <row r="78" spans="1:6" ht="15" customHeight="1" x14ac:dyDescent="0.45">
      <c r="A78"/>
      <c r="B78" t="s">
        <v>87</v>
      </c>
      <c r="C78">
        <f>SUM(C76:C77)</f>
        <v>11901</v>
      </c>
    </row>
    <row r="79" spans="1:6" ht="15" customHeight="1" x14ac:dyDescent="0.45">
      <c r="A79"/>
      <c r="B79" t="s">
        <v>72</v>
      </c>
      <c r="C79" s="42">
        <v>6032</v>
      </c>
    </row>
    <row r="80" spans="1:6" ht="15" customHeight="1" x14ac:dyDescent="0.45">
      <c r="A80"/>
      <c r="B80" t="s">
        <v>166</v>
      </c>
      <c r="C80" s="42">
        <v>4107</v>
      </c>
    </row>
    <row r="81" spans="1:6" ht="15" customHeight="1" x14ac:dyDescent="0.45">
      <c r="A81"/>
      <c r="B81" t="s">
        <v>167</v>
      </c>
      <c r="C81" s="42">
        <v>1762</v>
      </c>
    </row>
    <row r="82" spans="1:6" ht="15" customHeight="1" x14ac:dyDescent="0.45">
      <c r="B82" t="s">
        <v>94</v>
      </c>
      <c r="C82">
        <f>SUM(C79:C81)</f>
        <v>11901</v>
      </c>
    </row>
    <row r="84" spans="1:6" ht="15" customHeight="1" x14ac:dyDescent="0.45">
      <c r="A84" s="12" t="s">
        <v>173</v>
      </c>
    </row>
    <row r="85" spans="1:6" ht="15" customHeight="1" x14ac:dyDescent="0.45">
      <c r="B85" t="s">
        <v>56</v>
      </c>
    </row>
    <row r="86" spans="1:6" ht="15" customHeight="1" x14ac:dyDescent="0.45">
      <c r="B86" t="s">
        <v>174</v>
      </c>
    </row>
    <row r="87" spans="1:6" ht="15" customHeight="1" x14ac:dyDescent="0.45">
      <c r="B87" t="s">
        <v>175</v>
      </c>
    </row>
    <row r="88" spans="1:6" ht="15" customHeight="1" x14ac:dyDescent="0.45">
      <c r="B88" t="s">
        <v>176</v>
      </c>
    </row>
    <row r="90" spans="1:6" ht="15" customHeight="1" x14ac:dyDescent="0.45">
      <c r="C90" t="s">
        <v>63</v>
      </c>
      <c r="D90" t="s">
        <v>73</v>
      </c>
      <c r="E90" t="s">
        <v>177</v>
      </c>
      <c r="F90" t="s">
        <v>80</v>
      </c>
    </row>
    <row r="91" spans="1:6" ht="15" customHeight="1" x14ac:dyDescent="0.45">
      <c r="B91" t="s">
        <v>81</v>
      </c>
    </row>
    <row r="92" spans="1:6" ht="15" customHeight="1" x14ac:dyDescent="0.45">
      <c r="B92" t="s">
        <v>165</v>
      </c>
    </row>
    <row r="93" spans="1:6" ht="15" customHeight="1" x14ac:dyDescent="0.45">
      <c r="B93" t="s">
        <v>86</v>
      </c>
    </row>
    <row r="94" spans="1:6" ht="15" customHeight="1" x14ac:dyDescent="0.45">
      <c r="B94" t="s">
        <v>87</v>
      </c>
    </row>
    <row r="96" spans="1:6" ht="15" customHeight="1" x14ac:dyDescent="0.45">
      <c r="B96" t="s">
        <v>72</v>
      </c>
    </row>
    <row r="97" spans="1:6" ht="15" customHeight="1" x14ac:dyDescent="0.45">
      <c r="B97" t="s">
        <v>166</v>
      </c>
    </row>
    <row r="98" spans="1:6" ht="15" customHeight="1" x14ac:dyDescent="0.45">
      <c r="B98" t="s">
        <v>167</v>
      </c>
    </row>
    <row r="99" spans="1:6" ht="15" customHeight="1" x14ac:dyDescent="0.45">
      <c r="B99" t="s">
        <v>94</v>
      </c>
    </row>
    <row r="100" spans="1:6" ht="15" customHeight="1" x14ac:dyDescent="0.45">
      <c r="B100" t="s">
        <v>116</v>
      </c>
      <c r="C100" s="45"/>
      <c r="D100" s="45"/>
      <c r="F100" s="45"/>
    </row>
    <row r="102" spans="1:6" ht="15" customHeight="1" x14ac:dyDescent="0.45">
      <c r="A102" s="12" t="s">
        <v>178</v>
      </c>
    </row>
    <row r="103" spans="1:6" ht="15" customHeight="1" x14ac:dyDescent="0.45">
      <c r="B103" t="s">
        <v>155</v>
      </c>
      <c r="D103" s="50">
        <f>D66</f>
        <v>41274</v>
      </c>
      <c r="E103" s="50">
        <f t="shared" ref="E103:F103" si="4">E66</f>
        <v>41639</v>
      </c>
      <c r="F103" s="50">
        <f t="shared" si="4"/>
        <v>42004</v>
      </c>
    </row>
    <row r="104" spans="1:6" ht="15" customHeight="1" x14ac:dyDescent="0.45">
      <c r="B104" t="s">
        <v>156</v>
      </c>
    </row>
    <row r="105" spans="1:6" ht="15" customHeight="1" x14ac:dyDescent="0.45">
      <c r="B105" t="s">
        <v>157</v>
      </c>
    </row>
    <row r="106" spans="1:6" ht="15" customHeight="1" x14ac:dyDescent="0.45">
      <c r="B106" t="s">
        <v>162</v>
      </c>
    </row>
    <row r="107" spans="1:6" ht="15" customHeight="1" x14ac:dyDescent="0.45">
      <c r="B107" t="s">
        <v>160</v>
      </c>
    </row>
    <row r="109" spans="1:6" ht="15" customHeight="1" x14ac:dyDescent="0.45">
      <c r="B109" t="s">
        <v>100</v>
      </c>
    </row>
    <row r="110" spans="1:6" ht="15" customHeight="1" x14ac:dyDescent="0.45">
      <c r="B110" t="s">
        <v>101</v>
      </c>
    </row>
    <row r="111" spans="1:6" ht="15" customHeight="1" x14ac:dyDescent="0.45">
      <c r="B111" t="s">
        <v>102</v>
      </c>
    </row>
    <row r="112" spans="1:6" ht="15" customHeight="1" x14ac:dyDescent="0.45">
      <c r="B112" t="s">
        <v>103</v>
      </c>
    </row>
    <row r="113" spans="2:6" ht="15" customHeight="1" x14ac:dyDescent="0.45">
      <c r="B113" t="s">
        <v>179</v>
      </c>
    </row>
    <row r="114" spans="2:6" ht="15" customHeight="1" x14ac:dyDescent="0.45">
      <c r="B114" t="s">
        <v>107</v>
      </c>
    </row>
    <row r="115" spans="2:6" ht="15" customHeight="1" x14ac:dyDescent="0.45">
      <c r="B115" t="s">
        <v>180</v>
      </c>
    </row>
    <row r="116" spans="2:6" ht="15" customHeight="1" x14ac:dyDescent="0.45">
      <c r="B116" t="s">
        <v>181</v>
      </c>
    </row>
    <row r="117" spans="2:6" ht="15" customHeight="1" x14ac:dyDescent="0.45">
      <c r="B117" t="s">
        <v>108</v>
      </c>
    </row>
    <row r="119" spans="2:6" ht="15" customHeight="1" x14ac:dyDescent="0.45">
      <c r="B119" t="s">
        <v>182</v>
      </c>
    </row>
    <row r="120" spans="2:6" ht="15" customHeight="1" x14ac:dyDescent="0.45">
      <c r="B120" t="s">
        <v>110</v>
      </c>
    </row>
    <row r="121" spans="2:6" ht="15" customHeight="1" x14ac:dyDescent="0.45">
      <c r="B121" t="s">
        <v>183</v>
      </c>
    </row>
    <row r="123" spans="2:6" ht="15" customHeight="1" x14ac:dyDescent="0.45">
      <c r="B123" t="s">
        <v>184</v>
      </c>
      <c r="D123" s="48"/>
      <c r="E123" s="48"/>
      <c r="F123" s="48"/>
    </row>
    <row r="124" spans="2:6" ht="15" customHeight="1" x14ac:dyDescent="0.45">
      <c r="B124" t="s">
        <v>113</v>
      </c>
      <c r="D124" s="48"/>
      <c r="E124" s="48"/>
      <c r="F124" s="48"/>
    </row>
    <row r="125" spans="2:6" ht="15" customHeight="1" x14ac:dyDescent="0.45">
      <c r="B125" t="s">
        <v>185</v>
      </c>
      <c r="D125" s="43"/>
      <c r="E125" s="43"/>
      <c r="F125" s="43"/>
    </row>
    <row r="126" spans="2:6" ht="15" customHeight="1" x14ac:dyDescent="0.45">
      <c r="B126" t="s">
        <v>186</v>
      </c>
      <c r="D126" s="48"/>
      <c r="E126" s="48"/>
      <c r="F126" s="48"/>
    </row>
    <row r="128" spans="2:6" ht="15" customHeight="1" x14ac:dyDescent="0.45">
      <c r="B128" t="s">
        <v>187</v>
      </c>
    </row>
    <row r="129" spans="1:6" ht="15" customHeight="1" x14ac:dyDescent="0.45">
      <c r="B129" t="s">
        <v>188</v>
      </c>
    </row>
    <row r="130" spans="1:6" ht="15" customHeight="1" x14ac:dyDescent="0.45">
      <c r="B130" t="s">
        <v>189</v>
      </c>
      <c r="C130" s="47"/>
    </row>
    <row r="132" spans="1:6" ht="15" customHeight="1" x14ac:dyDescent="0.45">
      <c r="A132" s="12" t="s">
        <v>190</v>
      </c>
    </row>
    <row r="133" spans="1:6" ht="15" customHeight="1" x14ac:dyDescent="0.45">
      <c r="D133" s="50">
        <f>D103</f>
        <v>41274</v>
      </c>
      <c r="E133" s="50">
        <f t="shared" ref="E133:F133" si="5">E103</f>
        <v>41639</v>
      </c>
      <c r="F133" s="50">
        <f t="shared" si="5"/>
        <v>42004</v>
      </c>
    </row>
    <row r="135" spans="1:6" ht="15" customHeight="1" x14ac:dyDescent="0.45">
      <c r="B135" t="s">
        <v>53</v>
      </c>
    </row>
    <row r="136" spans="1:6" ht="15" customHeight="1" x14ac:dyDescent="0.45">
      <c r="B136" t="s">
        <v>191</v>
      </c>
      <c r="C136" s="56">
        <v>5.8299999999999998E-2</v>
      </c>
    </row>
    <row r="137" spans="1:6" ht="15" customHeight="1" x14ac:dyDescent="0.45">
      <c r="B137" t="s">
        <v>192</v>
      </c>
      <c r="C137" s="56">
        <v>0.02</v>
      </c>
    </row>
    <row r="139" spans="1:6" ht="15" customHeight="1" x14ac:dyDescent="0.45">
      <c r="B139" t="s">
        <v>193</v>
      </c>
    </row>
    <row r="141" spans="1:6" ht="15" customHeight="1" x14ac:dyDescent="0.45">
      <c r="B141" t="s">
        <v>194</v>
      </c>
    </row>
    <row r="142" spans="1:6" ht="15" customHeight="1" x14ac:dyDescent="0.45">
      <c r="B142" t="s">
        <v>195</v>
      </c>
      <c r="D142" s="43"/>
      <c r="E142" s="43"/>
      <c r="F142" s="43"/>
    </row>
    <row r="143" spans="1:6" ht="15" customHeight="1" x14ac:dyDescent="0.45">
      <c r="B143" t="s">
        <v>196</v>
      </c>
    </row>
    <row r="145" spans="1:7" ht="15" customHeight="1" x14ac:dyDescent="0.45">
      <c r="B145" t="s">
        <v>197</v>
      </c>
    </row>
    <row r="146" spans="1:7" ht="15" customHeight="1" x14ac:dyDescent="0.45">
      <c r="B146" t="s">
        <v>198</v>
      </c>
    </row>
    <row r="147" spans="1:7" ht="15" customHeight="1" x14ac:dyDescent="0.45">
      <c r="B147" t="s">
        <v>199</v>
      </c>
    </row>
    <row r="150" spans="1:7" ht="15" customHeight="1" x14ac:dyDescent="0.45">
      <c r="A150" s="12" t="s">
        <v>29</v>
      </c>
      <c r="C150" s="53" t="s">
        <v>64</v>
      </c>
      <c r="D150" s="54" t="s">
        <v>161</v>
      </c>
      <c r="E150" s="52"/>
      <c r="F150" s="52"/>
    </row>
    <row r="151" spans="1:7" ht="15" customHeight="1" x14ac:dyDescent="0.45">
      <c r="C151" s="50">
        <f>C37</f>
        <v>40724</v>
      </c>
      <c r="D151" s="50">
        <f>D133</f>
        <v>41274</v>
      </c>
      <c r="E151" s="50">
        <f t="shared" ref="E151:F151" si="6">E133</f>
        <v>41639</v>
      </c>
      <c r="F151" s="50">
        <f t="shared" si="6"/>
        <v>42004</v>
      </c>
    </row>
    <row r="152" spans="1:7" ht="15" customHeight="1" x14ac:dyDescent="0.45">
      <c r="B152" t="s">
        <v>156</v>
      </c>
    </row>
    <row r="153" spans="1:7" ht="15" customHeight="1" x14ac:dyDescent="0.45">
      <c r="B153" t="s">
        <v>157</v>
      </c>
    </row>
    <row r="154" spans="1:7" ht="15" customHeight="1" x14ac:dyDescent="0.45">
      <c r="B154" t="s">
        <v>102</v>
      </c>
    </row>
    <row r="155" spans="1:7" ht="15" customHeight="1" x14ac:dyDescent="0.45">
      <c r="B155" t="s">
        <v>200</v>
      </c>
    </row>
    <row r="156" spans="1:7" ht="15" customHeight="1" x14ac:dyDescent="0.45">
      <c r="B156" t="s">
        <v>201</v>
      </c>
    </row>
    <row r="157" spans="1:7" ht="15" customHeight="1" x14ac:dyDescent="0.45">
      <c r="B157" t="s">
        <v>202</v>
      </c>
    </row>
    <row r="159" spans="1:7" ht="15" customHeight="1" x14ac:dyDescent="0.45">
      <c r="B159" t="s">
        <v>203</v>
      </c>
      <c r="C159" s="42">
        <v>353.5</v>
      </c>
      <c r="G159" t="s">
        <v>204</v>
      </c>
    </row>
    <row r="160" spans="1:7" ht="15" customHeight="1" x14ac:dyDescent="0.45">
      <c r="B160" t="s">
        <v>205</v>
      </c>
      <c r="C160" s="42">
        <v>47.799999999999983</v>
      </c>
      <c r="G160" t="s">
        <v>204</v>
      </c>
    </row>
    <row r="162" spans="2:6" ht="15" customHeight="1" x14ac:dyDescent="0.45">
      <c r="B162" t="s">
        <v>206</v>
      </c>
    </row>
    <row r="163" spans="2:6" ht="15" customHeight="1" x14ac:dyDescent="0.45">
      <c r="B163" t="s">
        <v>207</v>
      </c>
    </row>
    <row r="164" spans="2:6" ht="15" customHeight="1" x14ac:dyDescent="0.45">
      <c r="B164" t="s">
        <v>208</v>
      </c>
    </row>
    <row r="165" spans="2:6" ht="15" customHeight="1" x14ac:dyDescent="0.45">
      <c r="B165" t="s">
        <v>214</v>
      </c>
    </row>
    <row r="167" spans="2:6" ht="15" customHeight="1" x14ac:dyDescent="0.45">
      <c r="B167" t="s">
        <v>209</v>
      </c>
      <c r="D167" s="43"/>
      <c r="E167" s="43"/>
      <c r="F167" s="43"/>
    </row>
    <row r="168" spans="2:6" ht="15" customHeight="1" x14ac:dyDescent="0.45">
      <c r="B168" t="s">
        <v>191</v>
      </c>
      <c r="D168" s="43"/>
      <c r="E168" s="43"/>
      <c r="F168" s="43"/>
    </row>
  </sheetData>
  <dataValidations count="1">
    <dataValidation type="list" allowBlank="1" showInputMessage="1" showErrorMessage="1" sqref="G6" xr:uid="{10351875-A513-4F33-AFFD-74B6D52BB2AA}">
      <formula1>"0,1"</formula1>
    </dataValidation>
  </dataValidation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4A4F-54B5-4F4B-A0FE-A84F63DDB0C4}">
  <dimension ref="A1:J3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s="12" t="s">
        <v>215</v>
      </c>
    </row>
    <row r="4" spans="1:10" ht="15" customHeight="1" x14ac:dyDescent="0.45">
      <c r="B4" t="s">
        <v>216</v>
      </c>
    </row>
    <row r="5" spans="1:10" ht="15" customHeight="1" x14ac:dyDescent="0.45">
      <c r="B5" t="s">
        <v>217</v>
      </c>
    </row>
    <row r="6" spans="1:10" ht="15" customHeight="1" x14ac:dyDescent="0.45">
      <c r="B6" t="s">
        <v>218</v>
      </c>
    </row>
    <row r="7" spans="1:10" ht="15" customHeight="1" x14ac:dyDescent="0.45">
      <c r="B7" t="s">
        <v>219</v>
      </c>
    </row>
    <row r="8" spans="1:10" ht="15" customHeight="1" x14ac:dyDescent="0.45">
      <c r="E8" s="32"/>
    </row>
    <row r="9" spans="1:10" ht="15" customHeight="1" x14ac:dyDescent="0.45">
      <c r="C9" t="s">
        <v>220</v>
      </c>
      <c r="D9" t="s">
        <v>221</v>
      </c>
    </row>
    <row r="10" spans="1:10" ht="15" customHeight="1" x14ac:dyDescent="0.45">
      <c r="B10" t="s">
        <v>222</v>
      </c>
      <c r="C10" s="42">
        <v>550000</v>
      </c>
      <c r="D10">
        <f>C10</f>
        <v>550000</v>
      </c>
    </row>
    <row r="11" spans="1:10" ht="15" customHeight="1" x14ac:dyDescent="0.45">
      <c r="B11" t="s">
        <v>81</v>
      </c>
      <c r="C11" s="42">
        <v>10000</v>
      </c>
      <c r="D11" s="42">
        <v>18000</v>
      </c>
    </row>
    <row r="12" spans="1:10" ht="15" customHeight="1" x14ac:dyDescent="0.45">
      <c r="B12" t="s">
        <v>223</v>
      </c>
      <c r="C12" s="42">
        <v>-60000</v>
      </c>
      <c r="D12">
        <f>C12</f>
        <v>-60000</v>
      </c>
    </row>
    <row r="13" spans="1:10" ht="15" customHeight="1" x14ac:dyDescent="0.45">
      <c r="B13" t="s">
        <v>57</v>
      </c>
      <c r="C13">
        <f>SUM(C10:C12)</f>
        <v>500000</v>
      </c>
      <c r="D13">
        <f>SUM(D10:D12)</f>
        <v>508000</v>
      </c>
    </row>
    <row r="15" spans="1:10" ht="15" customHeight="1" x14ac:dyDescent="0.45">
      <c r="B15" t="s">
        <v>224</v>
      </c>
    </row>
    <row r="16" spans="1:10" ht="15" customHeight="1" x14ac:dyDescent="0.45">
      <c r="B16" t="s">
        <v>225</v>
      </c>
      <c r="C16" s="42">
        <v>23213</v>
      </c>
      <c r="D16" s="42">
        <v>15669</v>
      </c>
    </row>
    <row r="17" spans="1:4" ht="15" customHeight="1" x14ac:dyDescent="0.45">
      <c r="A17" s="31"/>
      <c r="B17" t="s">
        <v>226</v>
      </c>
      <c r="C17" s="42">
        <v>34188</v>
      </c>
      <c r="D17" s="42">
        <v>28846</v>
      </c>
    </row>
    <row r="18" spans="1:4" ht="15" customHeight="1" x14ac:dyDescent="0.45">
      <c r="B18" t="s">
        <v>227</v>
      </c>
      <c r="C18" s="42">
        <v>3893</v>
      </c>
      <c r="D18" s="42">
        <v>4500</v>
      </c>
    </row>
    <row r="19" spans="1:4" ht="15" customHeight="1" x14ac:dyDescent="0.45">
      <c r="B19" t="s">
        <v>228</v>
      </c>
      <c r="C19">
        <f>SUM(C16:C18)</f>
        <v>61294</v>
      </c>
      <c r="D19">
        <f>SUM(D16:D18)</f>
        <v>49015</v>
      </c>
    </row>
    <row r="20" spans="1:4" ht="15" customHeight="1" x14ac:dyDescent="0.45">
      <c r="B20" t="s">
        <v>229</v>
      </c>
      <c r="C20" s="42">
        <v>27351</v>
      </c>
      <c r="D20" s="42">
        <v>36923</v>
      </c>
    </row>
    <row r="21" spans="1:4" ht="15" customHeight="1" x14ac:dyDescent="0.45">
      <c r="B21" t="s">
        <v>230</v>
      </c>
      <c r="C21" s="42">
        <v>8617</v>
      </c>
      <c r="D21" s="42">
        <v>10426</v>
      </c>
    </row>
    <row r="22" spans="1:4" ht="15" customHeight="1" x14ac:dyDescent="0.45">
      <c r="B22" t="s">
        <v>231</v>
      </c>
      <c r="C22" s="42">
        <v>7308</v>
      </c>
      <c r="D22" s="42">
        <v>8579</v>
      </c>
    </row>
    <row r="23" spans="1:4" ht="15" customHeight="1" x14ac:dyDescent="0.45">
      <c r="B23" t="s">
        <v>232</v>
      </c>
      <c r="C23">
        <f>SUM(C20:C22)</f>
        <v>43276</v>
      </c>
      <c r="D23">
        <f>SUM(D20:D22)</f>
        <v>55928</v>
      </c>
    </row>
    <row r="25" spans="1:4" ht="15" customHeight="1" x14ac:dyDescent="0.45">
      <c r="B25" t="s">
        <v>128</v>
      </c>
    </row>
    <row r="26" spans="1:4" ht="15" customHeight="1" x14ac:dyDescent="0.45">
      <c r="B26" t="s">
        <v>233</v>
      </c>
    </row>
    <row r="30" spans="1:4" ht="15" customHeight="1" x14ac:dyDescent="0.45">
      <c r="B30" t="s">
        <v>234</v>
      </c>
    </row>
    <row r="31" spans="1:4" ht="15" customHeight="1" x14ac:dyDescent="0.45">
      <c r="B31" t="s">
        <v>235</v>
      </c>
    </row>
    <row r="32" spans="1:4" ht="15" customHeight="1" x14ac:dyDescent="0.45">
      <c r="B32" t="s">
        <v>236</v>
      </c>
    </row>
    <row r="34" spans="1:2" ht="15" customHeight="1" x14ac:dyDescent="0.45">
      <c r="B34" t="s">
        <v>236</v>
      </c>
    </row>
    <row r="35" spans="1:2" ht="15" customHeight="1" x14ac:dyDescent="0.45">
      <c r="B35" t="s">
        <v>81</v>
      </c>
    </row>
    <row r="36" spans="1:2" ht="15" customHeight="1" x14ac:dyDescent="0.45">
      <c r="B36" t="s">
        <v>95</v>
      </c>
    </row>
    <row r="37" spans="1:2" ht="15" customHeight="1" x14ac:dyDescent="0.45">
      <c r="B37" t="s">
        <v>237</v>
      </c>
    </row>
    <row r="39" spans="1:2" ht="15" customHeight="1" x14ac:dyDescent="0.45">
      <c r="A39" s="12" t="s">
        <v>238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2621C-E3A5-4331-A724-EFD9A939DE06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D114FBBE-6793-4126-B457-8892A25280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A04FB-5679-4D40-848A-748EC612D40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Welcome</vt:lpstr>
      <vt:lpstr>Info</vt:lpstr>
      <vt:lpstr>M&amp;A model with complexities</vt:lpstr>
      <vt:lpstr>Kellogg-Pringles M&amp;A model</vt:lpstr>
      <vt:lpstr>OWC Update To Valuation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Dooling</dc:creator>
  <cp:lastModifiedBy>Gerard Kelly</cp:lastModifiedBy>
  <cp:lastPrinted>2016-02-04T14:08:33Z</cp:lastPrinted>
  <dcterms:created xsi:type="dcterms:W3CDTF">2016-02-03T14:06:14Z</dcterms:created>
  <dcterms:modified xsi:type="dcterms:W3CDTF">2025-05-08T13:09:01Z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