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GerardKelly\Videos\Recordings\17405 Eq Trad Strat and Sec Fin\11 Equity Merger Arbitrage - Workout\"/>
    </mc:Choice>
  </mc:AlternateContent>
  <xr:revisionPtr revIDLastSave="0" documentId="13_ncr:1_{58D5D008-6835-4839-A9F5-D33487AD972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Workout" sheetId="11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E21" i="11" s="1"/>
  <c r="E24" i="11" s="1"/>
  <c r="E26" i="11"/>
  <c r="E31" i="11"/>
  <c r="E42" i="11"/>
  <c r="E43" i="11"/>
  <c r="E45" i="11"/>
  <c r="E44" i="11" l="1"/>
  <c r="E46" i="11" s="1"/>
  <c r="E27" i="11"/>
  <c r="E28" i="11" s="1"/>
  <c r="E33" i="11" s="1"/>
  <c r="A1" i="11"/>
  <c r="A7" i="1" l="1"/>
</calcChain>
</file>

<file path=xl/sharedStrings.xml><?xml version="1.0" encoding="utf-8"?>
<sst xmlns="http://schemas.openxmlformats.org/spreadsheetml/2006/main" count="40" uniqueCount="40">
  <si>
    <t>Cash Equity Markets</t>
  </si>
  <si>
    <t>This document is for training purposes only. Financial Edge accepts no responsibility or liability for any other purpose or usage.</t>
  </si>
  <si>
    <t>www.fe.training</t>
  </si>
  <si>
    <t>Workout</t>
  </si>
  <si>
    <t>Blue Inc (BLUE US) has announced an agreed takeover of Green Inc (GRN US).</t>
  </si>
  <si>
    <t>The deal terms are as follows: for every one share of GRN US, shareholders will be entitled to $80.00 cash and 0.354 shares of BLUE US.</t>
  </si>
  <si>
    <t>The deal is expected to close in 160 days. During that time, BLUE US is expected to pay a dividend of $1.35 and GRN has announced a dividend of $0.45.</t>
  </si>
  <si>
    <t>You observe the following market prices post deal announcement:</t>
  </si>
  <si>
    <t>Bid Price</t>
  </si>
  <si>
    <t>Ask Price</t>
  </si>
  <si>
    <t>BLUE US</t>
  </si>
  <si>
    <t>GREEN US</t>
  </si>
  <si>
    <t>Part 1. Follow the steps below to value this cash and shares deal, and determine the current spread (rate of return) available.</t>
  </si>
  <si>
    <t>Deal terms</t>
  </si>
  <si>
    <t>Cash value</t>
  </si>
  <si>
    <t>Shares component</t>
  </si>
  <si>
    <t>BLUE shares per 1 GRN share</t>
  </si>
  <si>
    <t>BLUE US price</t>
  </si>
  <si>
    <t>BLUE US dividend</t>
  </si>
  <si>
    <t>Value of share component</t>
  </si>
  <si>
    <t>GRN dividend</t>
  </si>
  <si>
    <t>Total value</t>
  </si>
  <si>
    <t>Current price of GRN US</t>
  </si>
  <si>
    <t>Discount to deal value (USD)</t>
  </si>
  <si>
    <t>Discount to deal value (%)</t>
  </si>
  <si>
    <t>Time to completion (est)</t>
  </si>
  <si>
    <t>days</t>
  </si>
  <si>
    <t>Time to completion (years)</t>
  </si>
  <si>
    <t>Annualized rate of return (RoR) (%)</t>
  </si>
  <si>
    <t xml:space="preserve">Part 2. You are head of execution at a Special Situation hedge fund. You have $2.0bn assets under management (AUM). </t>
  </si>
  <si>
    <t xml:space="preserve">Your CEO would like to set up the Green trade. Position size will be 5% AUM. </t>
  </si>
  <si>
    <t>How many shares of the target company do you trade and how many shares of the acquiring company do you trade?</t>
  </si>
  <si>
    <t>Hedge fund AUM</t>
  </si>
  <si>
    <t>Position GRN US required (%)</t>
  </si>
  <si>
    <t>Position GRN US required (USD)</t>
  </si>
  <si>
    <t>Current price GRN US</t>
  </si>
  <si>
    <t>Shares GRN US required LONG</t>
  </si>
  <si>
    <t>Deal term ratio</t>
  </si>
  <si>
    <t>Shares BLUE US required SHORT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</si>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</sst>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[$$-409]#,##0.00"/>
    <numFmt numFmtId="174" formatCode="#,##0.000"/>
    <numFmt numFmtId="175" formatCode="[$$-409]#,##0"/>
  </numFmts>
  <fonts count="36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Century Gothic"/>
      <family val="2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64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4" borderId="0" applyNumberFormat="0" applyFont="0" applyAlignment="0" applyProtection="0">
      <alignment vertical="top"/>
    </xf>
    <xf numFmtId="166" fontId="27" fillId="3" borderId="0">
      <alignment horizontal="center"/>
    </xf>
    <xf numFmtId="167" fontId="26" fillId="2" borderId="0" applyNumberFormat="0" applyBorder="0" applyProtection="0">
      <alignment horizontal="center"/>
    </xf>
    <xf numFmtId="166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28" fillId="2" borderId="0" applyFont="0" applyFill="0" applyBorder="0" applyAlignment="0" applyProtection="0"/>
    <xf numFmtId="167" fontId="29" fillId="2" borderId="0" applyNumberFormat="0" applyFill="0" applyBorder="0" applyAlignment="0" applyProtection="0"/>
    <xf numFmtId="170" fontId="31" fillId="0" borderId="0" applyNumberFormat="0" applyFill="0" applyBorder="0" applyAlignment="0" applyProtection="0"/>
    <xf numFmtId="168" fontId="29" fillId="36" borderId="10" applyNumberFormat="0">
      <protection locked="0"/>
    </xf>
    <xf numFmtId="167" fontId="26" fillId="2" borderId="0">
      <alignment horizontal="center"/>
    </xf>
    <xf numFmtId="167" fontId="3" fillId="0" borderId="0">
      <alignment vertical="top"/>
    </xf>
    <xf numFmtId="3" fontId="34" fillId="37" borderId="12"/>
    <xf numFmtId="170" fontId="28" fillId="0" borderId="0"/>
  </cellStyleXfs>
  <cellXfs count="52">
    <xf numFmtId="170" fontId="0" fillId="0" borderId="0" xfId="0"/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4" fillId="0" borderId="0" xfId="0" applyFont="1"/>
    <xf numFmtId="167" fontId="2" fillId="4" borderId="0" xfId="51" applyNumberFormat="1" applyFont="1" applyAlignment="1">
      <alignment horizontal="left" vertical="top"/>
    </xf>
    <xf numFmtId="167" fontId="3" fillId="4" borderId="0" xfId="51" applyNumberFormat="1" applyFont="1" applyAlignment="1">
      <alignment horizontal="center" vertical="top"/>
    </xf>
    <xf numFmtId="167" fontId="2" fillId="4" borderId="0" xfId="51" applyNumberFormat="1" applyFont="1" applyAlignment="1"/>
    <xf numFmtId="167" fontId="5" fillId="4" borderId="0" xfId="51" applyNumberFormat="1" applyFont="1" applyAlignment="1">
      <alignment vertical="center" wrapText="1"/>
    </xf>
    <xf numFmtId="170" fontId="2" fillId="4" borderId="11" xfId="51" applyNumberFormat="1" applyFont="1" applyBorder="1" applyAlignment="1">
      <alignment vertical="top"/>
    </xf>
    <xf numFmtId="170" fontId="3" fillId="4" borderId="11" xfId="51" applyNumberFormat="1" applyFont="1" applyBorder="1" applyAlignment="1">
      <alignment horizontal="center" vertical="top"/>
    </xf>
    <xf numFmtId="170" fontId="2" fillId="4" borderId="11" xfId="51" applyNumberFormat="1" applyFont="1" applyBorder="1" applyAlignment="1"/>
    <xf numFmtId="170" fontId="5" fillId="4" borderId="11" xfId="51" applyNumberFormat="1" applyFont="1" applyBorder="1" applyAlignment="1">
      <alignment vertical="center" wrapText="1"/>
    </xf>
    <xf numFmtId="167" fontId="3" fillId="0" borderId="0" xfId="61">
      <alignment vertical="top"/>
    </xf>
    <xf numFmtId="172" fontId="4" fillId="0" borderId="0" xfId="50" applyNumberFormat="1">
      <alignment horizontal="left" vertical="center"/>
    </xf>
    <xf numFmtId="4" fontId="28" fillId="0" borderId="0" xfId="63" applyNumberFormat="1"/>
    <xf numFmtId="4" fontId="29" fillId="0" borderId="0" xfId="57" applyNumberFormat="1" applyFill="1"/>
    <xf numFmtId="170" fontId="28" fillId="0" borderId="0" xfId="63"/>
    <xf numFmtId="3" fontId="28" fillId="0" borderId="0" xfId="63" applyNumberFormat="1"/>
    <xf numFmtId="173" fontId="28" fillId="0" borderId="0" xfId="63" applyNumberFormat="1"/>
    <xf numFmtId="172" fontId="28" fillId="0" borderId="0" xfId="63" applyNumberFormat="1"/>
    <xf numFmtId="172" fontId="30" fillId="2" borderId="0" xfId="48" applyNumberFormat="1">
      <alignment horizontal="left"/>
    </xf>
    <xf numFmtId="172" fontId="24" fillId="2" borderId="0" xfId="63" applyNumberFormat="1" applyFont="1" applyFill="1" applyAlignment="1">
      <alignment vertical="center"/>
    </xf>
    <xf numFmtId="172" fontId="26" fillId="2" borderId="0" xfId="53" applyNumberFormat="1">
      <alignment horizontal="center"/>
    </xf>
    <xf numFmtId="172" fontId="7" fillId="3" borderId="0" xfId="49" applyNumberFormat="1" applyAlignment="1"/>
    <xf numFmtId="172" fontId="25" fillId="3" borderId="0" xfId="63" applyNumberFormat="1" applyFont="1" applyFill="1"/>
    <xf numFmtId="172" fontId="27" fillId="3" borderId="0" xfId="52" applyNumberFormat="1">
      <alignment horizontal="center"/>
    </xf>
    <xf numFmtId="172" fontId="28" fillId="0" borderId="0" xfId="63" applyNumberFormat="1" applyAlignment="1">
      <alignment horizontal="center"/>
    </xf>
    <xf numFmtId="170" fontId="32" fillId="0" borderId="0" xfId="63" applyFont="1"/>
    <xf numFmtId="172" fontId="32" fillId="0" borderId="0" xfId="63" applyNumberFormat="1" applyFont="1"/>
    <xf numFmtId="172" fontId="4" fillId="0" borderId="0" xfId="50" applyNumberFormat="1" applyFill="1">
      <alignment horizontal="left" vertical="center"/>
    </xf>
    <xf numFmtId="172" fontId="32" fillId="0" borderId="0" xfId="63" applyNumberFormat="1" applyFont="1" applyAlignment="1">
      <alignment horizontal="center"/>
    </xf>
    <xf numFmtId="170" fontId="33" fillId="0" borderId="0" xfId="63" applyFont="1"/>
    <xf numFmtId="4" fontId="32" fillId="0" borderId="0" xfId="63" applyNumberFormat="1" applyFont="1"/>
    <xf numFmtId="10" fontId="28" fillId="0" borderId="0" xfId="63" applyNumberFormat="1"/>
    <xf numFmtId="3" fontId="29" fillId="0" borderId="0" xfId="57" applyNumberFormat="1" applyFill="1"/>
    <xf numFmtId="173" fontId="29" fillId="0" borderId="0" xfId="57" applyNumberFormat="1" applyFill="1"/>
    <xf numFmtId="174" fontId="28" fillId="0" borderId="0" xfId="63" applyNumberFormat="1"/>
    <xf numFmtId="175" fontId="28" fillId="0" borderId="0" xfId="63" applyNumberFormat="1"/>
    <xf numFmtId="167" fontId="28" fillId="0" borderId="0" xfId="61" applyFont="1">
      <alignment vertical="top"/>
    </xf>
    <xf numFmtId="167" fontId="35" fillId="0" borderId="0" xfId="61" applyFont="1">
      <alignment vertical="top"/>
    </xf>
    <xf numFmtId="174" fontId="29" fillId="0" borderId="0" xfId="57" applyNumberFormat="1" applyFill="1"/>
    <xf numFmtId="175" fontId="29" fillId="0" borderId="0" xfId="57" applyNumberFormat="1" applyFill="1"/>
    <xf numFmtId="10" fontId="29" fillId="0" borderId="0" xfId="57" applyNumberFormat="1" applyFill="1"/>
    <xf numFmtId="170" fontId="4" fillId="0" borderId="0" xfId="50" applyNumberFormat="1">
      <alignment horizontal="left" vertical="center"/>
    </xf>
    <xf numFmtId="167" fontId="30" fillId="2" borderId="0" xfId="48" applyNumberFormat="1" applyAlignment="1">
      <alignment horizontal="center"/>
    </xf>
    <xf numFmtId="167" fontId="2" fillId="4" borderId="0" xfId="51" applyNumberFormat="1" applyFont="1" applyAlignment="1">
      <alignment horizontal="left" vertical="top"/>
    </xf>
    <xf numFmtId="167" fontId="30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1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0" xr:uid="{731C231A-E21A-4441-8F71-073722975033}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4" xfId="63" xr:uid="{66ED3D90-6605-4D43-BE11-E9984918BF55}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1" xr:uid="{D7AE1CBC-8514-4E5C-9742-557A8C3ABF24}"/>
    <cellStyle name="Secondary Title" xfId="49" xr:uid="{00000000-0005-0000-0000-00003C000000}"/>
    <cellStyle name="Table 0DP" xfId="62" xr:uid="{417834F4-BC8C-4809-B11C-29B8A3B80366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activeCell="A2" sqref="A2:N2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21" s="5" customFormat="1" ht="189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/>
      <c r="P1"/>
      <c r="Q1"/>
      <c r="R1"/>
      <c r="S1"/>
      <c r="T1"/>
      <c r="U1"/>
    </row>
    <row r="2" spans="1:21" s="1" customFormat="1" ht="7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47"/>
      <c r="D4" s="47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/>
      <c r="P5"/>
      <c r="Q5"/>
      <c r="R5"/>
      <c r="S5"/>
      <c r="T5"/>
      <c r="U5"/>
    </row>
    <row r="6" spans="1:21" s="2" customFormat="1" ht="1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/>
      <c r="P6"/>
      <c r="Q6"/>
      <c r="R6"/>
      <c r="S6"/>
      <c r="T6"/>
      <c r="U6"/>
    </row>
    <row r="7" spans="1:21" s="2" customFormat="1" ht="15" customHeight="1">
      <c r="A7" s="49" t="str">
        <f ca="1">"© "&amp;YEAR(TODAY())&amp;" Financial Edge Training"</f>
        <v>© 2025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/>
      <c r="P7"/>
      <c r="Q7"/>
      <c r="R7"/>
      <c r="S7"/>
      <c r="T7"/>
      <c r="U7"/>
    </row>
    <row r="8" spans="1:21" s="2" customFormat="1" ht="15" customHeight="1">
      <c r="A8" s="50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51"/>
      <c r="H10" s="51"/>
      <c r="I10" s="51"/>
      <c r="J10" s="51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51"/>
      <c r="H11" s="51"/>
      <c r="I11" s="51"/>
      <c r="J11" s="51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51"/>
      <c r="H13" s="51"/>
      <c r="I13" s="51"/>
      <c r="J13" s="51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51"/>
      <c r="H14" s="51"/>
      <c r="I14" s="51"/>
      <c r="J14" s="51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51"/>
      <c r="H15" s="51"/>
      <c r="I15" s="51"/>
      <c r="J15" s="51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51"/>
      <c r="H17" s="51"/>
      <c r="I17" s="51"/>
      <c r="J17" s="51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5E4B-E745-4F02-82E0-A9688FA32EBE}">
  <dimension ref="A1:AE50"/>
  <sheetViews>
    <sheetView workbookViewId="0"/>
  </sheetViews>
  <sheetFormatPr defaultColWidth="8.85546875" defaultRowHeight="14.25"/>
  <cols>
    <col min="1" max="1" width="2.85546875" style="18" customWidth="1"/>
    <col min="2" max="2" width="10.28515625" style="18" customWidth="1"/>
    <col min="3" max="3" width="8.85546875" style="18"/>
    <col min="4" max="4" width="34.85546875" style="18" bestFit="1" customWidth="1"/>
    <col min="5" max="5" width="15.7109375" style="18" bestFit="1" customWidth="1"/>
    <col min="6" max="6" width="13.85546875" style="18" customWidth="1"/>
    <col min="7" max="7" width="11.140625" style="18" customWidth="1"/>
    <col min="8" max="8" width="11.85546875" style="18" customWidth="1"/>
    <col min="9" max="16384" width="8.85546875" style="18"/>
  </cols>
  <sheetData>
    <row r="1" spans="1:31" s="21" customFormat="1" ht="28.5">
      <c r="A1" s="22" t="str">
        <f>Welcome!A2</f>
        <v>Cash Equity Markets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21" customFormat="1" ht="30" customHeight="1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s="21" customFormat="1" ht="15.75">
      <c r="A3" s="15" t="s">
        <v>3</v>
      </c>
      <c r="C3" s="28"/>
      <c r="E3" s="28"/>
    </row>
    <row r="4" spans="1:31" s="21" customFormat="1" ht="15.75">
      <c r="A4" s="15"/>
      <c r="B4" s="18" t="s">
        <v>4</v>
      </c>
      <c r="C4" s="29"/>
      <c r="D4" s="30"/>
      <c r="E4" s="29"/>
      <c r="F4" s="29"/>
      <c r="G4" s="29"/>
      <c r="H4" s="29"/>
      <c r="I4" s="30"/>
      <c r="J4" s="30"/>
      <c r="K4" s="30"/>
      <c r="L4" s="30"/>
      <c r="M4" s="30"/>
      <c r="N4" s="30"/>
    </row>
    <row r="5" spans="1:31" s="21" customFormat="1" ht="15.75">
      <c r="A5" s="15"/>
      <c r="B5" s="18" t="s">
        <v>5</v>
      </c>
      <c r="C5" s="29"/>
      <c r="D5" s="30"/>
      <c r="E5" s="29"/>
      <c r="F5" s="29"/>
      <c r="G5" s="29"/>
      <c r="H5" s="29"/>
      <c r="I5" s="30"/>
      <c r="J5" s="30"/>
      <c r="K5" s="30"/>
      <c r="L5" s="30"/>
      <c r="M5" s="30"/>
      <c r="N5" s="30"/>
    </row>
    <row r="6" spans="1:31" s="21" customFormat="1" ht="15.75">
      <c r="A6" s="31"/>
      <c r="B6" s="18" t="s">
        <v>6</v>
      </c>
      <c r="C6" s="29"/>
      <c r="D6" s="30"/>
      <c r="E6" s="29"/>
      <c r="F6" s="29"/>
      <c r="G6" s="29"/>
      <c r="H6" s="29"/>
      <c r="I6" s="30"/>
      <c r="J6" s="30"/>
      <c r="K6" s="30"/>
      <c r="L6" s="30"/>
      <c r="M6" s="30"/>
      <c r="N6" s="30"/>
    </row>
    <row r="7" spans="1:31" s="21" customFormat="1" ht="15.75">
      <c r="A7" s="31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31" ht="15.4">
      <c r="B8" s="18" t="s">
        <v>7</v>
      </c>
      <c r="C8" s="29"/>
      <c r="D8" s="30"/>
      <c r="E8" s="29"/>
      <c r="F8" s="14"/>
      <c r="I8" s="29"/>
      <c r="J8" s="29"/>
      <c r="K8" s="29"/>
      <c r="L8" s="29"/>
      <c r="M8" s="29"/>
      <c r="N8" s="29"/>
    </row>
    <row r="9" spans="1:31" ht="15.4">
      <c r="C9" s="29"/>
      <c r="D9" s="30"/>
      <c r="E9" s="29"/>
      <c r="F9" s="14"/>
      <c r="I9" s="29"/>
      <c r="J9" s="29"/>
      <c r="K9" s="29"/>
      <c r="L9" s="29"/>
      <c r="M9" s="29"/>
      <c r="N9" s="29"/>
    </row>
    <row r="10" spans="1:31" ht="15.4">
      <c r="B10" s="29"/>
      <c r="C10" s="29"/>
      <c r="D10" s="32"/>
      <c r="E10" s="40" t="s">
        <v>8</v>
      </c>
      <c r="F10" s="40" t="s">
        <v>9</v>
      </c>
      <c r="I10" s="29"/>
      <c r="J10" s="29"/>
      <c r="K10" s="29"/>
      <c r="L10" s="29"/>
      <c r="M10" s="29"/>
      <c r="N10" s="29"/>
    </row>
    <row r="11" spans="1:31" ht="15.4">
      <c r="B11" s="29"/>
      <c r="C11" s="29"/>
      <c r="D11" s="40" t="s">
        <v>10</v>
      </c>
      <c r="E11" s="37">
        <v>88.34</v>
      </c>
      <c r="F11" s="37">
        <v>88.46</v>
      </c>
      <c r="I11" s="29"/>
      <c r="J11" s="29"/>
      <c r="K11" s="29"/>
      <c r="L11" s="29"/>
      <c r="M11" s="29"/>
      <c r="N11" s="29"/>
    </row>
    <row r="12" spans="1:31" ht="15.4">
      <c r="B12" s="29"/>
      <c r="C12" s="29"/>
      <c r="D12" s="40" t="s">
        <v>11</v>
      </c>
      <c r="E12" s="37">
        <v>106.64</v>
      </c>
      <c r="F12" s="37">
        <v>106.72</v>
      </c>
      <c r="I12" s="29"/>
      <c r="J12" s="29"/>
      <c r="K12" s="29"/>
      <c r="L12" s="29"/>
      <c r="M12" s="29"/>
      <c r="N12" s="29"/>
    </row>
    <row r="13" spans="1:31" ht="15.4">
      <c r="B13" s="29"/>
      <c r="C13" s="29"/>
      <c r="D13" s="29"/>
      <c r="E13" s="34"/>
      <c r="F13" s="34"/>
      <c r="G13" s="29"/>
      <c r="H13" s="29"/>
      <c r="I13" s="29"/>
      <c r="J13" s="29"/>
      <c r="K13" s="29"/>
      <c r="L13" s="29"/>
      <c r="M13" s="29"/>
      <c r="N13" s="29"/>
    </row>
    <row r="14" spans="1:31" ht="15.4">
      <c r="B14" t="s">
        <v>12</v>
      </c>
      <c r="C14" s="33"/>
      <c r="D14" s="33"/>
      <c r="E14" s="33"/>
      <c r="F14" s="33"/>
      <c r="G14" s="33"/>
      <c r="H14" s="33"/>
      <c r="I14" s="33"/>
      <c r="J14" s="33"/>
      <c r="K14" s="33"/>
      <c r="L14" s="29"/>
      <c r="M14" s="29"/>
      <c r="N14" s="29"/>
    </row>
    <row r="15" spans="1:31" ht="15.4">
      <c r="B15"/>
      <c r="C15" s="33"/>
      <c r="D15" s="33"/>
      <c r="E15" s="33"/>
      <c r="F15" s="33"/>
      <c r="G15" s="33"/>
      <c r="H15" s="33"/>
      <c r="I15" s="33"/>
      <c r="J15" s="33"/>
      <c r="K15" s="33"/>
      <c r="L15" s="29"/>
      <c r="M15" s="29"/>
      <c r="N15" s="29"/>
    </row>
    <row r="16" spans="1:31" ht="15.4">
      <c r="B16" s="40" t="s">
        <v>13</v>
      </c>
      <c r="C16" s="41"/>
      <c r="D16" s="40" t="s">
        <v>14</v>
      </c>
      <c r="E16" s="37">
        <v>80</v>
      </c>
      <c r="G16" s="29"/>
      <c r="H16" s="29"/>
      <c r="I16" s="29"/>
      <c r="J16" s="29"/>
      <c r="K16" s="29"/>
      <c r="L16" s="29"/>
      <c r="M16" s="29"/>
      <c r="N16" s="29"/>
    </row>
    <row r="17" spans="2:14" ht="15.4">
      <c r="B17" s="40"/>
      <c r="C17" s="41"/>
      <c r="D17" s="40"/>
      <c r="E17" s="37"/>
      <c r="G17" s="29"/>
      <c r="H17" s="29"/>
      <c r="I17" s="29"/>
      <c r="J17" s="29"/>
      <c r="K17" s="29"/>
      <c r="L17" s="29"/>
      <c r="M17" s="29"/>
      <c r="N17" s="29"/>
    </row>
    <row r="18" spans="2:14" ht="15.4">
      <c r="B18" s="40"/>
      <c r="C18" s="40"/>
      <c r="D18" s="40" t="s">
        <v>15</v>
      </c>
      <c r="E18" s="42">
        <v>0.35399999999999998</v>
      </c>
      <c r="F18" s="18" t="s">
        <v>16</v>
      </c>
      <c r="G18" s="29"/>
      <c r="H18" s="29"/>
      <c r="I18" s="29"/>
      <c r="J18" s="29"/>
      <c r="K18" s="29"/>
      <c r="L18" s="29"/>
      <c r="M18" s="29"/>
      <c r="N18" s="29"/>
    </row>
    <row r="19" spans="2:14" ht="15.4">
      <c r="B19" s="40"/>
      <c r="C19" s="40"/>
      <c r="D19" s="40" t="s">
        <v>17</v>
      </c>
      <c r="E19" s="16">
        <f>E11</f>
        <v>88.34</v>
      </c>
      <c r="G19" s="29"/>
      <c r="H19" s="29"/>
      <c r="I19" s="29"/>
      <c r="J19" s="29"/>
      <c r="K19" s="29"/>
      <c r="L19" s="29"/>
      <c r="M19" s="29"/>
      <c r="N19" s="29"/>
    </row>
    <row r="20" spans="2:14" ht="15.4">
      <c r="B20" s="40"/>
      <c r="C20" s="40"/>
      <c r="D20" s="40" t="s">
        <v>18</v>
      </c>
      <c r="E20" s="17">
        <v>1.35</v>
      </c>
      <c r="G20" s="29"/>
      <c r="H20" s="29"/>
      <c r="I20" s="29"/>
      <c r="J20" s="29"/>
      <c r="K20" s="29"/>
      <c r="L20" s="29"/>
      <c r="M20" s="29"/>
      <c r="N20" s="29"/>
    </row>
    <row r="21" spans="2:14" ht="15.4">
      <c r="B21" s="40"/>
      <c r="C21" s="40"/>
      <c r="D21" s="40" t="s">
        <v>19</v>
      </c>
      <c r="E21" s="20">
        <f>(E19-E20)*E18</f>
        <v>30.794460000000001</v>
      </c>
      <c r="G21" s="29"/>
      <c r="H21" s="29"/>
      <c r="I21" s="29"/>
      <c r="J21" s="29"/>
      <c r="K21" s="29"/>
      <c r="L21" s="29"/>
      <c r="M21" s="29"/>
      <c r="N21" s="29"/>
    </row>
    <row r="22" spans="2:14" ht="15.4">
      <c r="B22" s="40"/>
      <c r="C22" s="40"/>
      <c r="D22" s="40"/>
      <c r="E22" s="20"/>
      <c r="G22" s="29"/>
      <c r="H22" s="29"/>
      <c r="I22" s="29"/>
      <c r="J22" s="29"/>
      <c r="K22" s="29"/>
      <c r="L22" s="29"/>
      <c r="M22" s="29"/>
      <c r="N22" s="29"/>
    </row>
    <row r="23" spans="2:14" ht="15.4">
      <c r="B23" s="40"/>
      <c r="C23" s="40"/>
      <c r="D23" s="40" t="s">
        <v>20</v>
      </c>
      <c r="E23" s="37">
        <v>0.45</v>
      </c>
      <c r="G23" s="29"/>
      <c r="H23" s="29"/>
      <c r="I23" s="29"/>
      <c r="J23" s="29"/>
      <c r="K23" s="29"/>
      <c r="L23" s="29"/>
      <c r="M23" s="29"/>
      <c r="N23" s="29"/>
    </row>
    <row r="24" spans="2:14" ht="15.4">
      <c r="B24" s="40"/>
      <c r="C24" s="40"/>
      <c r="D24" s="40" t="s">
        <v>21</v>
      </c>
      <c r="E24" s="20">
        <f>E16+E21+E23</f>
        <v>111.24446</v>
      </c>
      <c r="G24" s="29"/>
      <c r="H24" s="29"/>
      <c r="I24" s="29"/>
      <c r="J24" s="29"/>
      <c r="K24" s="29"/>
      <c r="L24" s="29"/>
      <c r="M24" s="29"/>
      <c r="N24" s="29"/>
    </row>
    <row r="25" spans="2:14" ht="15.4">
      <c r="B25" s="40"/>
      <c r="C25" s="40"/>
      <c r="D25" s="40"/>
      <c r="E25" s="16"/>
      <c r="G25" s="29"/>
      <c r="H25" s="29"/>
      <c r="I25" s="29"/>
      <c r="J25" s="29"/>
      <c r="K25" s="29"/>
      <c r="L25" s="29"/>
      <c r="M25" s="29"/>
      <c r="N25" s="29"/>
    </row>
    <row r="26" spans="2:14" ht="15.4">
      <c r="B26" s="40"/>
      <c r="C26" s="40"/>
      <c r="D26" s="40" t="s">
        <v>22</v>
      </c>
      <c r="E26" s="20">
        <f>F12</f>
        <v>106.72</v>
      </c>
      <c r="G26" s="29"/>
      <c r="H26" s="29"/>
      <c r="I26" s="29"/>
      <c r="J26" s="29"/>
      <c r="K26" s="29"/>
      <c r="L26" s="29"/>
      <c r="M26" s="29"/>
      <c r="N26" s="29"/>
    </row>
    <row r="27" spans="2:14" ht="15.4">
      <c r="B27" s="40"/>
      <c r="C27" s="40"/>
      <c r="D27" s="40" t="s">
        <v>23</v>
      </c>
      <c r="E27" s="20">
        <f>E24-E26</f>
        <v>4.5244600000000048</v>
      </c>
      <c r="G27" s="29"/>
      <c r="H27" s="29"/>
      <c r="I27" s="29"/>
      <c r="J27" s="29"/>
      <c r="K27" s="29"/>
      <c r="L27" s="29"/>
      <c r="M27" s="29"/>
      <c r="N27" s="29"/>
    </row>
    <row r="28" spans="2:14" ht="15.4">
      <c r="B28" s="40"/>
      <c r="C28" s="40"/>
      <c r="D28" s="40" t="s">
        <v>24</v>
      </c>
      <c r="E28" s="35">
        <f>E27/E26</f>
        <v>4.2395614692653717E-2</v>
      </c>
      <c r="G28" s="29"/>
      <c r="H28" s="29"/>
      <c r="I28" s="29"/>
      <c r="J28" s="29"/>
      <c r="K28" s="29"/>
      <c r="L28" s="29"/>
      <c r="M28" s="29"/>
      <c r="N28" s="29"/>
    </row>
    <row r="29" spans="2:14" ht="15.4">
      <c r="B29" s="40"/>
      <c r="C29" s="40"/>
      <c r="D29" s="40"/>
      <c r="E29" s="16"/>
      <c r="G29" s="29"/>
      <c r="H29" s="29"/>
      <c r="I29" s="29"/>
      <c r="J29" s="29"/>
      <c r="K29" s="29"/>
      <c r="L29" s="29"/>
      <c r="M29" s="29"/>
      <c r="N29" s="29"/>
    </row>
    <row r="30" spans="2:14" ht="15.4">
      <c r="B30" s="40"/>
      <c r="C30" s="40"/>
      <c r="D30" s="40" t="s">
        <v>25</v>
      </c>
      <c r="E30" s="36">
        <v>160</v>
      </c>
      <c r="F30" s="18" t="s">
        <v>26</v>
      </c>
      <c r="G30" s="29"/>
      <c r="H30" s="29"/>
      <c r="I30" s="29"/>
      <c r="J30" s="29"/>
      <c r="K30" s="29"/>
      <c r="L30" s="29"/>
      <c r="M30" s="29"/>
      <c r="N30" s="29"/>
    </row>
    <row r="31" spans="2:14" ht="15.4">
      <c r="B31" s="40"/>
      <c r="C31" s="40"/>
      <c r="D31" s="40" t="s">
        <v>27</v>
      </c>
      <c r="E31" s="16">
        <f>E30/365</f>
        <v>0.43835616438356162</v>
      </c>
      <c r="G31" s="29"/>
      <c r="H31" s="29"/>
      <c r="I31" s="29"/>
      <c r="J31" s="29"/>
      <c r="K31" s="29"/>
      <c r="L31" s="29"/>
      <c r="M31" s="29"/>
      <c r="N31" s="29"/>
    </row>
    <row r="32" spans="2:14" ht="15.4">
      <c r="B32" s="40"/>
      <c r="C32" s="40"/>
      <c r="D32" s="40"/>
      <c r="E32" s="16"/>
      <c r="G32" s="29"/>
      <c r="H32" s="29"/>
      <c r="I32" s="29"/>
      <c r="J32" s="29"/>
      <c r="K32" s="29"/>
      <c r="L32" s="29"/>
      <c r="M32" s="29"/>
      <c r="N32" s="29"/>
    </row>
    <row r="33" spans="1:14" ht="15.4">
      <c r="B33" s="40"/>
      <c r="C33" s="40"/>
      <c r="D33" s="40" t="s">
        <v>28</v>
      </c>
      <c r="E33" s="35">
        <f>E28/E31</f>
        <v>9.6714996017616295E-2</v>
      </c>
      <c r="G33" s="29"/>
      <c r="H33" s="29"/>
      <c r="I33" s="29"/>
      <c r="J33" s="29"/>
      <c r="K33" s="29"/>
      <c r="L33" s="29"/>
      <c r="M33" s="29"/>
      <c r="N33" s="29"/>
    </row>
    <row r="34" spans="1:14" ht="15.4">
      <c r="B34" s="29"/>
      <c r="C34" s="29"/>
      <c r="D34" s="29"/>
      <c r="E34" s="34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5.4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.4">
      <c r="B36" t="s">
        <v>29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.4">
      <c r="B37" t="s">
        <v>30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.4">
      <c r="B38" t="s">
        <v>31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.4">
      <c r="B3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.4">
      <c r="B40" s="29"/>
      <c r="C40" s="29"/>
      <c r="D40" s="40" t="s">
        <v>32</v>
      </c>
      <c r="E40" s="43">
        <v>2000000000</v>
      </c>
      <c r="G40" s="29"/>
      <c r="H40" s="29"/>
      <c r="I40" s="29"/>
      <c r="J40" s="29"/>
      <c r="K40" s="29"/>
      <c r="L40" s="29"/>
      <c r="M40" s="29"/>
      <c r="N40" s="29"/>
    </row>
    <row r="41" spans="1:14" ht="15.4">
      <c r="B41" s="29"/>
      <c r="C41" s="29"/>
      <c r="D41" s="40" t="s">
        <v>33</v>
      </c>
      <c r="E41" s="44">
        <v>0.05</v>
      </c>
      <c r="G41" s="29"/>
      <c r="H41" s="29"/>
      <c r="I41" s="29"/>
      <c r="J41" s="29"/>
      <c r="K41" s="29"/>
      <c r="L41" s="29"/>
      <c r="M41" s="29"/>
      <c r="N41" s="29"/>
    </row>
    <row r="42" spans="1:14" ht="15.4">
      <c r="B42" s="29"/>
      <c r="C42" s="29"/>
      <c r="D42" s="40" t="s">
        <v>34</v>
      </c>
      <c r="E42" s="39">
        <f>E41*E40</f>
        <v>100000000</v>
      </c>
      <c r="G42" s="29"/>
      <c r="H42" s="29"/>
      <c r="I42" s="29"/>
      <c r="J42" s="29"/>
      <c r="K42" s="29"/>
      <c r="L42" s="29"/>
      <c r="M42" s="29"/>
      <c r="N42" s="29"/>
    </row>
    <row r="43" spans="1:14" ht="15.4">
      <c r="B43" s="29"/>
      <c r="C43" s="29"/>
      <c r="D43" s="40" t="s">
        <v>35</v>
      </c>
      <c r="E43" s="16">
        <f>F12</f>
        <v>106.72</v>
      </c>
      <c r="G43" s="29"/>
      <c r="H43" s="29"/>
      <c r="I43" s="29"/>
      <c r="J43" s="29"/>
      <c r="K43" s="29"/>
      <c r="L43" s="29"/>
      <c r="M43" s="29"/>
      <c r="N43" s="29"/>
    </row>
    <row r="44" spans="1:14" ht="15.4">
      <c r="B44" s="29"/>
      <c r="C44" s="29"/>
      <c r="D44" s="40" t="s">
        <v>36</v>
      </c>
      <c r="E44" s="19">
        <f>ROUNDDOWN(E42/E43,0)</f>
        <v>937031</v>
      </c>
      <c r="G44" s="29"/>
      <c r="H44" s="29"/>
      <c r="I44" s="29"/>
      <c r="J44" s="29"/>
      <c r="K44" s="29"/>
      <c r="L44" s="29"/>
      <c r="M44" s="29"/>
      <c r="N44" s="29"/>
    </row>
    <row r="45" spans="1:14" ht="15.4">
      <c r="B45" s="29"/>
      <c r="C45" s="29"/>
      <c r="D45" s="40" t="s">
        <v>37</v>
      </c>
      <c r="E45" s="38">
        <f>E18</f>
        <v>0.35399999999999998</v>
      </c>
      <c r="G45" s="29"/>
      <c r="H45" s="29"/>
      <c r="I45" s="29"/>
      <c r="J45" s="29"/>
      <c r="K45" s="29"/>
      <c r="L45" s="29"/>
      <c r="M45" s="29"/>
      <c r="N45" s="29"/>
    </row>
    <row r="46" spans="1:14" ht="15.4">
      <c r="B46" s="29"/>
      <c r="C46" s="29"/>
      <c r="D46" s="40" t="s">
        <v>38</v>
      </c>
      <c r="E46" s="19">
        <f>E44*E45</f>
        <v>331708.97399999999</v>
      </c>
      <c r="G46" s="29"/>
      <c r="H46" s="29"/>
      <c r="I46" s="29"/>
      <c r="J46" s="29"/>
      <c r="K46" s="29"/>
      <c r="L46" s="29"/>
      <c r="M46" s="29"/>
      <c r="N46" s="29"/>
    </row>
    <row r="47" spans="1:14" ht="15.4">
      <c r="B47" s="29"/>
      <c r="C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.75">
      <c r="A48" s="45" t="s">
        <v>39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2:14" ht="15.4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2:14" ht="15.4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918BF3D6-D865-4672-91F3-51711442F54A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2025-12-16T16:37:23Z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