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Felix Live/1_6 Mar 26_DCF Fundamentals/KO/"/>
    </mc:Choice>
  </mc:AlternateContent>
  <xr:revisionPtr revIDLastSave="37" documentId="8_{1C41E296-CC41-4754-9BC7-D80B3B439B55}" xr6:coauthVersionLast="47" xr6:coauthVersionMax="47" xr10:uidLastSave="{BABBD0C7-B6A8-4833-A04F-21D29F1C7EF9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DCF" sheetId="9" r:id="rId3"/>
  </sheets>
  <definedNames>
    <definedName name="g">DCF!$E$31</definedName>
    <definedName name="_xlnm.Print_Area" localSheetId="2">DCF!$A$1:$K$284</definedName>
    <definedName name="ROIC">DCF!#REF!</definedName>
    <definedName name="WACC">DCF!$E$28</definedName>
  </definedName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" l="1"/>
  <c r="E7" i="9" s="1"/>
  <c r="E9" i="9"/>
  <c r="E17" i="9"/>
  <c r="E10" i="9" s="1"/>
  <c r="G35" i="9"/>
  <c r="E8" i="9" l="1"/>
  <c r="E6" i="9" l="1"/>
  <c r="A2" i="9" l="1"/>
  <c r="H35" i="9"/>
  <c r="I35" i="9" l="1"/>
  <c r="J35" i="9" l="1"/>
  <c r="K35" i="9" l="1"/>
  <c r="L35" i="9" l="1"/>
  <c r="M35" i="9" l="1"/>
  <c r="E2" i="9"/>
  <c r="F2" i="9" s="1"/>
  <c r="G2" i="9" s="1"/>
  <c r="H2" i="9" s="1"/>
  <c r="I2" i="9" s="1"/>
  <c r="J2" i="9" s="1"/>
  <c r="K2" i="9" s="1"/>
  <c r="L2" i="9" s="1"/>
  <c r="M2" i="9" s="1"/>
  <c r="N2" i="9" s="1"/>
  <c r="O2" i="9" s="1"/>
  <c r="N35" i="9" l="1"/>
  <c r="D2" i="9"/>
  <c r="C2" i="9" s="1"/>
  <c r="O35" i="9" l="1"/>
  <c r="A7" i="1" l="1"/>
  <c r="A1" i="6" l="1"/>
  <c r="A1" i="9" s="1"/>
</calcChain>
</file>

<file path=xl/sharedStrings.xml><?xml version="1.0" encoding="utf-8"?>
<sst xmlns="http://schemas.openxmlformats.org/spreadsheetml/2006/main" count="80" uniqueCount="62">
  <si>
    <t>DCF</t>
  </si>
  <si>
    <t>This document is for training purposes only. Financial Edge accepts no responsibility or liability for any other purpose or usage.</t>
  </si>
  <si>
    <t>Workout Information</t>
  </si>
  <si>
    <t>Features</t>
  </si>
  <si>
    <t>Model Details</t>
  </si>
  <si>
    <t>◦</t>
  </si>
  <si>
    <t>Company name</t>
  </si>
  <si>
    <t>Date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</si>
  <si>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</si>
  <si>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</si>
  <si>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</si>
  <si>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</si>
  <si>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</si>
  <si>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</si>
  <si>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</si>
  <si>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</si>
  <si>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</si>
  <si>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</si>
  <si>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Hist.</t>
  </si>
  <si>
    <t>Proj.</t>
  </si>
  <si>
    <t>Assumptions</t>
  </si>
  <si>
    <t>Sales growth</t>
  </si>
  <si>
    <t>EBITDA margin</t>
  </si>
  <si>
    <t>Capex % sales</t>
  </si>
  <si>
    <t>Capex/D&amp;A</t>
  </si>
  <si>
    <t>Effective Tax Rate</t>
  </si>
  <si>
    <t>OWC % Sales</t>
  </si>
  <si>
    <t>OWC</t>
  </si>
  <si>
    <t>Free cash flow</t>
  </si>
  <si>
    <t>Sales</t>
  </si>
  <si>
    <t>EBITDA</t>
  </si>
  <si>
    <t>EBIT</t>
  </si>
  <si>
    <t>Tax on EBIT</t>
  </si>
  <si>
    <t>NOPAT</t>
  </si>
  <si>
    <t>D&amp;A</t>
  </si>
  <si>
    <t>Change in OWC</t>
  </si>
  <si>
    <t>WACC</t>
  </si>
  <si>
    <t>Terminal value</t>
  </si>
  <si>
    <t>Long term growth rate</t>
  </si>
  <si>
    <t>Discounting</t>
  </si>
  <si>
    <t>Year</t>
  </si>
  <si>
    <t>Discount factor</t>
  </si>
  <si>
    <t>Present value of free cash flows</t>
  </si>
  <si>
    <t>Sum of present value of free cash flows</t>
  </si>
  <si>
    <t>Present value of terminal value</t>
  </si>
  <si>
    <t>Enterprise value</t>
  </si>
  <si>
    <t>Equity value</t>
  </si>
  <si>
    <t>Cash and cash equivalents</t>
  </si>
  <si>
    <t>Total debt</t>
  </si>
  <si>
    <t>NCI</t>
  </si>
  <si>
    <t>After-tax pension liability</t>
  </si>
  <si>
    <t>No of fully diluted shares</t>
  </si>
  <si>
    <t>Implied value per share</t>
  </si>
  <si>
    <t>Current share price</t>
  </si>
  <si>
    <t>Premium / (Discount)</t>
  </si>
  <si>
    <t>End</t>
  </si>
  <si>
    <t>Capex</t>
  </si>
  <si>
    <t>Key numbers</t>
  </si>
  <si>
    <t>USD</t>
  </si>
  <si>
    <t>Millions</t>
  </si>
  <si>
    <t>Coca-Cola Company</t>
  </si>
  <si>
    <t>Long-term financial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</si>
</sst>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\ \x_);\(#,##0.0\ \x\)"/>
    <numFmt numFmtId="176" formatCode="#,##0.0_);\(#,##0.0\)"/>
    <numFmt numFmtId="177" formatCode="#,##0.0%_);\(#,##0.0%\)"/>
    <numFmt numFmtId="178" formatCode="#,##0.00_);\(#,##0.00\);0.00_);@_)"/>
  </numFmts>
  <fonts count="40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1"/>
      <color rgb="FF08539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8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68" fontId="29" fillId="0" borderId="0" applyFont="0" applyFill="0" applyBorder="0" applyAlignment="0" applyProtection="0"/>
    <xf numFmtId="175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170" fontId="3" fillId="0" borderId="0">
      <alignment vertical="top"/>
    </xf>
    <xf numFmtId="174" fontId="34" fillId="0" borderId="0" applyNumberForma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</cellStyleXfs>
  <cellXfs count="96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7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70" fontId="30" fillId="37" borderId="11" xfId="60" applyNumberFormat="1">
      <protection locked="0"/>
    </xf>
    <xf numFmtId="170" fontId="2" fillId="0" borderId="0" xfId="51" applyNumberFormat="1" applyFont="1" applyFill="1" applyAlignment="1"/>
    <xf numFmtId="0" fontId="2" fillId="0" borderId="0" xfId="61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1" applyFont="1" applyAlignment="1"/>
    <xf numFmtId="174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74" fontId="30" fillId="0" borderId="0" xfId="57" applyNumberFormat="1" applyFill="1"/>
    <xf numFmtId="172" fontId="30" fillId="0" borderId="0" xfId="57" applyNumberFormat="1" applyFill="1"/>
    <xf numFmtId="172" fontId="0" fillId="0" borderId="0" xfId="56" applyFont="1" applyFill="1"/>
    <xf numFmtId="174" fontId="0" fillId="0" borderId="0" xfId="0" applyAlignment="1">
      <alignment wrapText="1"/>
    </xf>
    <xf numFmtId="172" fontId="30" fillId="37" borderId="11" xfId="60" applyNumberFormat="1">
      <protection locked="0"/>
    </xf>
    <xf numFmtId="174" fontId="30" fillId="0" borderId="0" xfId="57" applyNumberFormat="1" applyFill="1" applyBorder="1"/>
    <xf numFmtId="174" fontId="4" fillId="0" borderId="0" xfId="50" applyNumberFormat="1">
      <alignment horizontal="left" vertical="center"/>
    </xf>
    <xf numFmtId="170" fontId="3" fillId="0" borderId="0" xfId="64">
      <alignment vertical="top"/>
    </xf>
    <xf numFmtId="174" fontId="34" fillId="0" borderId="0" xfId="65"/>
    <xf numFmtId="172" fontId="30" fillId="37" borderId="11" xfId="56" applyFont="1" applyFill="1" applyBorder="1" applyProtection="1">
      <protection locked="0"/>
    </xf>
    <xf numFmtId="177" fontId="0" fillId="0" borderId="0" xfId="0" applyNumberFormat="1"/>
    <xf numFmtId="174" fontId="34" fillId="0" borderId="0" xfId="65" applyAlignment="1">
      <alignment horizontal="right"/>
    </xf>
    <xf numFmtId="177" fontId="30" fillId="37" borderId="11" xfId="60" applyNumberFormat="1">
      <protection locked="0"/>
    </xf>
    <xf numFmtId="176" fontId="30" fillId="0" borderId="0" xfId="57" applyNumberFormat="1" applyFill="1"/>
    <xf numFmtId="178" fontId="0" fillId="0" borderId="0" xfId="0" applyNumberFormat="1"/>
    <xf numFmtId="170" fontId="33" fillId="0" borderId="0" xfId="64" applyFont="1">
      <alignment vertical="top"/>
    </xf>
    <xf numFmtId="174" fontId="35" fillId="0" borderId="0" xfId="0" applyFont="1"/>
    <xf numFmtId="174" fontId="36" fillId="0" borderId="0" xfId="57" applyNumberFormat="1" applyFont="1" applyFill="1"/>
    <xf numFmtId="174" fontId="29" fillId="0" borderId="0" xfId="0" applyFont="1"/>
    <xf numFmtId="174" fontId="37" fillId="0" borderId="0" xfId="0" applyFont="1"/>
    <xf numFmtId="172" fontId="35" fillId="0" borderId="0" xfId="56" applyFont="1" applyFill="1"/>
    <xf numFmtId="174" fontId="4" fillId="0" borderId="0" xfId="50" applyNumberFormat="1" applyFill="1">
      <alignment horizontal="left" vertical="center"/>
    </xf>
    <xf numFmtId="177" fontId="30" fillId="0" borderId="0" xfId="57" applyNumberFormat="1" applyFill="1"/>
    <xf numFmtId="174" fontId="39" fillId="0" borderId="0" xfId="0" applyFont="1"/>
    <xf numFmtId="174" fontId="39" fillId="0" borderId="0" xfId="57" applyNumberFormat="1" applyFont="1" applyFill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8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</cellXfs>
  <cellStyles count="68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Hyperlink" xfId="65" builtinId="8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rmal 2" xfId="66" xr:uid="{ADE8F4B5-E9A1-4677-936C-48DA7F3C47D0}"/>
    <cellStyle name="Note" xfId="21" builtinId="10" hidden="1"/>
    <cellStyle name="Notes and Comments" xfId="58" xr:uid="{00000000-0005-0000-0000-000037000000}"/>
    <cellStyle name="Output" xfId="16" builtinId="21" hidden="1"/>
    <cellStyle name="Percent" xfId="6" builtinId="5" hidden="1"/>
    <cellStyle name="Percent" xfId="56" builtinId="5" customBuiltin="1"/>
    <cellStyle name="Percent 2" xfId="67" xr:uid="{C3F32CA6-C036-4E85-B7E6-942BD28E693D}"/>
    <cellStyle name="Primary Title" xfId="48" xr:uid="{00000000-0005-0000-0000-00003B000000}"/>
    <cellStyle name="Row Label" xfId="64" xr:uid="{0F688BA7-BB42-4B59-BD24-BB1A454D2981}"/>
    <cellStyle name="Secondary Title" xfId="49" xr:uid="{00000000-0005-0000-0000-00003D000000}"/>
    <cellStyle name="Tertiary Title" xfId="50" xr:uid="{00000000-0005-0000-0000-00003E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sqref="A1:N1"/>
    </sheetView>
  </sheetViews>
  <sheetFormatPr defaultColWidth="9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" customWidth="1"/>
  </cols>
  <sheetData>
    <row r="1" spans="1:14" s="33" customFormat="1" ht="189.75" customHeight="1" x14ac:dyDescent="0.85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4" s="21" customFormat="1" ht="75" customHeight="1" x14ac:dyDescent="0.4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86"/>
      <c r="D4" s="86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88" t="s">
        <v>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s="22" customFormat="1" ht="15" customHeight="1" x14ac:dyDescent="0.4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s="22" customFormat="1" ht="15" customHeight="1" x14ac:dyDescent="0.45">
      <c r="A7" s="88" t="str">
        <f ca="1">"© "&amp;YEAR(TODAY())&amp;" Financial Edge Training "</f>
        <v xml:space="preserve">© 2026 Financial Edge Training 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89"/>
      <c r="H9" s="89"/>
      <c r="I9" s="89"/>
      <c r="J9" s="89"/>
      <c r="K9" s="27"/>
    </row>
    <row r="10" spans="1:14" s="22" customFormat="1" ht="15" customHeight="1" x14ac:dyDescent="0.45">
      <c r="B10" s="23"/>
      <c r="C10" s="23"/>
      <c r="F10" s="27"/>
      <c r="G10" s="89"/>
      <c r="H10" s="89"/>
      <c r="I10" s="89"/>
      <c r="J10" s="89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85"/>
      <c r="H12" s="85"/>
      <c r="I12" s="85"/>
      <c r="J12" s="85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85"/>
      <c r="H13" s="85"/>
      <c r="I13" s="85"/>
      <c r="J13" s="85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85"/>
      <c r="H14" s="85"/>
      <c r="I14" s="85"/>
      <c r="J14" s="85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85"/>
      <c r="H16" s="85"/>
      <c r="I16" s="85"/>
      <c r="J16" s="85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/>
  </sheetViews>
  <sheetFormatPr defaultColWidth="9" defaultRowHeight="14.25" x14ac:dyDescent="0.45"/>
  <cols>
    <col min="1" max="1" width="1.265625" customWidth="1"/>
    <col min="2" max="2" width="2.86328125" customWidth="1"/>
    <col min="3" max="3" width="13.265625" customWidth="1"/>
    <col min="4" max="4" width="2.86328125" customWidth="1"/>
    <col min="5" max="7" width="1.265625" customWidth="1"/>
    <col min="8" max="8" width="2.86328125" customWidth="1"/>
    <col min="9" max="9" width="42.73046875" customWidth="1"/>
    <col min="10" max="11" width="1.265625" customWidth="1"/>
    <col min="12" max="12" width="15.59765625" bestFit="1" customWidth="1"/>
    <col min="13" max="14" width="1.265625" customWidth="1"/>
    <col min="15" max="15" width="2.86328125" customWidth="1"/>
    <col min="16" max="16" width="32.59765625" customWidth="1"/>
    <col min="17" max="17" width="2.86328125" customWidth="1"/>
    <col min="18" max="18" width="1.26562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DCF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94" t="s">
        <v>3</v>
      </c>
      <c r="C4" s="94"/>
      <c r="D4" s="94"/>
      <c r="E4" s="94"/>
      <c r="F4" s="94"/>
      <c r="G4" s="94"/>
      <c r="H4" s="94"/>
      <c r="I4" s="94"/>
      <c r="K4" s="1"/>
      <c r="L4" s="94" t="s">
        <v>4</v>
      </c>
      <c r="M4" s="94"/>
      <c r="N4" s="94"/>
      <c r="O4" s="94"/>
      <c r="P4" s="94"/>
      <c r="Q4" s="39"/>
      <c r="R4" s="39"/>
    </row>
    <row r="5" spans="1:18" s="2" customFormat="1" ht="15" customHeight="1" x14ac:dyDescent="0.45">
      <c r="A5" s="16"/>
      <c r="B5" s="8" t="s">
        <v>5</v>
      </c>
      <c r="C5" s="54" t="s">
        <v>0</v>
      </c>
      <c r="D5" s="17"/>
      <c r="E5" s="17"/>
      <c r="F5" s="17"/>
      <c r="G5" s="17"/>
      <c r="H5" s="17"/>
      <c r="I5" s="17"/>
      <c r="K5" s="1"/>
      <c r="L5" s="9" t="s">
        <v>6</v>
      </c>
      <c r="M5" s="9"/>
      <c r="N5" s="91" t="s">
        <v>60</v>
      </c>
      <c r="O5" s="91"/>
      <c r="P5" s="91"/>
      <c r="Q5" s="91"/>
      <c r="R5" s="39"/>
    </row>
    <row r="6" spans="1:18" s="2" customFormat="1" ht="15" customHeight="1" x14ac:dyDescent="0.45">
      <c r="A6" s="3"/>
      <c r="B6" s="8"/>
      <c r="C6" s="54"/>
      <c r="D6" s="17"/>
      <c r="E6" s="17"/>
      <c r="F6" s="17"/>
      <c r="G6" s="17"/>
      <c r="H6" s="17"/>
      <c r="I6" s="17"/>
      <c r="K6" s="16"/>
      <c r="L6" s="9" t="s">
        <v>7</v>
      </c>
      <c r="M6" s="9"/>
      <c r="N6" s="92">
        <v>46022</v>
      </c>
      <c r="O6" s="92"/>
      <c r="P6" s="92"/>
      <c r="Q6" s="92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8</v>
      </c>
      <c r="M7" s="9"/>
      <c r="N7" s="91" t="s">
        <v>58</v>
      </c>
      <c r="O7" s="91"/>
      <c r="P7" s="91"/>
      <c r="Q7" s="91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9</v>
      </c>
      <c r="M8" s="9"/>
      <c r="N8" s="91" t="s">
        <v>59</v>
      </c>
      <c r="O8" s="91"/>
      <c r="P8" s="91"/>
      <c r="Q8" s="91"/>
      <c r="R8" s="39"/>
    </row>
    <row r="9" spans="1:18" s="2" customFormat="1" ht="15" customHeight="1" x14ac:dyDescent="0.45">
      <c r="A9" s="40"/>
      <c r="B9" s="8"/>
      <c r="C9" s="17"/>
      <c r="D9" s="40"/>
      <c r="E9" s="40"/>
      <c r="F9" s="40"/>
      <c r="G9" s="40"/>
      <c r="H9" s="40"/>
      <c r="I9" s="40"/>
      <c r="K9" s="17"/>
      <c r="L9" s="9" t="s">
        <v>10</v>
      </c>
      <c r="M9" s="9"/>
      <c r="N9" s="91" t="s">
        <v>11</v>
      </c>
      <c r="O9" s="91"/>
      <c r="P9" s="91"/>
      <c r="Q9" s="91"/>
      <c r="R9" s="39"/>
    </row>
    <row r="10" spans="1:18" s="2" customFormat="1" ht="15" customHeight="1" x14ac:dyDescent="0.45">
      <c r="A10" s="38"/>
      <c r="B10" s="8"/>
      <c r="C10" s="17"/>
      <c r="D10" s="38"/>
      <c r="E10" s="38"/>
      <c r="F10" s="38"/>
      <c r="G10" s="38"/>
      <c r="H10" s="38"/>
      <c r="I10" s="38"/>
      <c r="K10" s="17"/>
      <c r="L10" s="9" t="s">
        <v>12</v>
      </c>
      <c r="M10" s="9"/>
      <c r="N10" s="93">
        <v>0</v>
      </c>
      <c r="O10" s="93"/>
      <c r="P10" s="93"/>
      <c r="Q10" s="93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95" t="s">
        <v>13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N13" s="1"/>
      <c r="O13" s="94" t="s">
        <v>14</v>
      </c>
      <c r="P13" s="94"/>
      <c r="Q13" s="94"/>
      <c r="R13" s="57"/>
    </row>
    <row r="14" spans="1:18" s="2" customFormat="1" ht="15" customHeight="1" x14ac:dyDescent="0.45">
      <c r="A14" s="55"/>
      <c r="B14" s="90" t="s">
        <v>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N15" s="3"/>
      <c r="O15" s="26"/>
      <c r="P15" s="51" t="s">
        <v>15</v>
      </c>
      <c r="Q15" s="21"/>
      <c r="R15" s="55"/>
    </row>
    <row r="16" spans="1:18" s="2" customFormat="1" ht="15" customHeight="1" x14ac:dyDescent="0.45">
      <c r="A16" s="55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N16" s="17"/>
      <c r="O16" s="26"/>
      <c r="P16" s="35" t="s">
        <v>16</v>
      </c>
      <c r="Q16" s="21"/>
      <c r="R16" s="55"/>
    </row>
    <row r="17" spans="1:18" s="2" customFormat="1" ht="15" customHeight="1" x14ac:dyDescent="0.45">
      <c r="A17" s="55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N17" s="17"/>
      <c r="O17" s="26"/>
      <c r="P17" t="s">
        <v>17</v>
      </c>
      <c r="Q17" s="21"/>
      <c r="R17" s="55"/>
    </row>
    <row r="18" spans="1:18" s="2" customFormat="1" ht="15" customHeight="1" x14ac:dyDescent="0.45">
      <c r="A18" s="38"/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0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20"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2018&amp;C&amp;10Page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3A21E-4292-4997-9C19-F3B85043A150}">
  <sheetPr>
    <pageSetUpPr fitToPage="1"/>
  </sheetPr>
  <dimension ref="A1:Q169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12.59765625" defaultRowHeight="15" customHeight="1" x14ac:dyDescent="0.45"/>
  <cols>
    <col min="1" max="1" width="1.59765625" customWidth="1"/>
    <col min="2" max="2" width="49.86328125" bestFit="1" customWidth="1"/>
    <col min="3" max="5" width="9.1328125" customWidth="1"/>
    <col min="6" max="6" width="11" bestFit="1" customWidth="1"/>
    <col min="7" max="15" width="9.1328125" customWidth="1"/>
    <col min="16" max="41" width="12.59765625" customWidth="1"/>
  </cols>
  <sheetData>
    <row r="1" spans="1:17" s="45" customFormat="1" ht="45" customHeight="1" x14ac:dyDescent="0.85">
      <c r="A1" s="5" t="str">
        <f>Info!A1</f>
        <v>DCF</v>
      </c>
      <c r="B1" s="10"/>
      <c r="C1" s="12" t="s">
        <v>18</v>
      </c>
      <c r="D1" s="12" t="s">
        <v>18</v>
      </c>
      <c r="E1" s="12" t="s">
        <v>18</v>
      </c>
      <c r="F1" s="12" t="s">
        <v>19</v>
      </c>
      <c r="G1" s="12" t="s">
        <v>19</v>
      </c>
      <c r="H1" s="12" t="s">
        <v>19</v>
      </c>
      <c r="I1" s="12" t="s">
        <v>19</v>
      </c>
      <c r="J1" s="12" t="s">
        <v>19</v>
      </c>
      <c r="K1" s="12" t="s">
        <v>19</v>
      </c>
      <c r="L1" s="12" t="s">
        <v>19</v>
      </c>
      <c r="M1" s="12" t="s">
        <v>19</v>
      </c>
      <c r="N1" s="12" t="s">
        <v>19</v>
      </c>
      <c r="O1" s="12" t="s">
        <v>19</v>
      </c>
    </row>
    <row r="2" spans="1:17" s="34" customFormat="1" ht="30" customHeight="1" x14ac:dyDescent="0.65">
      <c r="A2" s="14" t="str">
        <f>Info!N5</f>
        <v>Coca-Cola Company</v>
      </c>
      <c r="B2" s="7"/>
      <c r="C2" s="11">
        <f>DATE(YEAR(D2)-1,MONTH(D2),DAY(D2))</f>
        <v>45291</v>
      </c>
      <c r="D2" s="11">
        <f>DATE(YEAR(E2)-1,MONTH(E2),DAY(E2))</f>
        <v>45657</v>
      </c>
      <c r="E2" s="11">
        <f>Info!N6</f>
        <v>46022</v>
      </c>
      <c r="F2" s="11">
        <f>DATE(YEAR(E2)+1,MONTH(E2),DAY(E2))</f>
        <v>46387</v>
      </c>
      <c r="G2" s="11">
        <f>DATE(YEAR(F2)+1,MONTH(F2),DAY(F2))</f>
        <v>46752</v>
      </c>
      <c r="H2" s="11">
        <f>DATE(YEAR(G2)+1,MONTH(G2),DAY(G2))</f>
        <v>47118</v>
      </c>
      <c r="I2" s="11">
        <f>DATE(YEAR(H2)+1,MONTH(H2),DAY(H2))</f>
        <v>47483</v>
      </c>
      <c r="J2" s="11">
        <f>DATE(YEAR(I2)+1,MONTH(I2),DAY(I2))</f>
        <v>47848</v>
      </c>
      <c r="K2" s="11">
        <f t="shared" ref="K2:L2" si="0">DATE(YEAR(J2)+1,MONTH(J2),DAY(J2))</f>
        <v>48213</v>
      </c>
      <c r="L2" s="11">
        <f t="shared" si="0"/>
        <v>48579</v>
      </c>
      <c r="M2" s="11">
        <f t="shared" ref="M2" si="1">DATE(YEAR(L2)+1,MONTH(L2),DAY(L2))</f>
        <v>48944</v>
      </c>
      <c r="N2" s="11">
        <f t="shared" ref="N2:O2" si="2">DATE(YEAR(M2)+1,MONTH(M2),DAY(M2))</f>
        <v>49309</v>
      </c>
      <c r="O2" s="11">
        <f t="shared" si="2"/>
        <v>49674</v>
      </c>
    </row>
    <row r="3" spans="1:17" ht="15" customHeight="1" x14ac:dyDescent="0.45">
      <c r="A3" s="65"/>
    </row>
    <row r="4" spans="1:17" ht="15" customHeight="1" x14ac:dyDescent="0.45">
      <c r="A4" s="65" t="s">
        <v>20</v>
      </c>
    </row>
    <row r="5" spans="1:17" ht="15" customHeight="1" x14ac:dyDescent="0.45">
      <c r="A5" s="65"/>
      <c r="B5" s="66" t="s">
        <v>21</v>
      </c>
      <c r="D5" s="69"/>
      <c r="E5" s="81">
        <v>2.1000000000000001E-2</v>
      </c>
      <c r="F5" s="63">
        <v>2.4E-2</v>
      </c>
      <c r="G5" s="63">
        <v>1.6E-2</v>
      </c>
      <c r="H5" s="63">
        <v>5.2999999999999999E-2</v>
      </c>
      <c r="I5" s="63">
        <v>5.5E-2</v>
      </c>
      <c r="J5" s="63">
        <v>0.05</v>
      </c>
      <c r="K5" s="63">
        <v>4.4999999999999998E-2</v>
      </c>
      <c r="L5" s="63">
        <v>0.04</v>
      </c>
      <c r="M5" s="63">
        <v>3.5000000000000003E-2</v>
      </c>
      <c r="N5" s="63">
        <v>0.03</v>
      </c>
      <c r="O5" s="63">
        <v>2.5000000000000001E-2</v>
      </c>
      <c r="P5" s="82"/>
    </row>
    <row r="6" spans="1:17" ht="15" customHeight="1" x14ac:dyDescent="0.45">
      <c r="A6" s="65"/>
      <c r="B6" s="66" t="s">
        <v>22</v>
      </c>
      <c r="D6" s="69"/>
      <c r="E6" s="69">
        <f>E14/E13</f>
        <v>0.33505767505892659</v>
      </c>
      <c r="F6" s="63">
        <v>0.35199999999999998</v>
      </c>
      <c r="G6" s="63">
        <v>0.36599999999999999</v>
      </c>
      <c r="H6" s="63">
        <v>0.375</v>
      </c>
      <c r="I6" s="63">
        <v>0.37</v>
      </c>
      <c r="J6" s="63">
        <v>0.37</v>
      </c>
      <c r="K6" s="63">
        <v>0.37</v>
      </c>
      <c r="L6" s="63">
        <v>0.37</v>
      </c>
      <c r="M6" s="63">
        <v>0.37</v>
      </c>
      <c r="N6" s="63">
        <v>0.37</v>
      </c>
      <c r="O6" s="63">
        <v>0.37</v>
      </c>
      <c r="P6" s="82"/>
    </row>
    <row r="7" spans="1:17" ht="15" customHeight="1" x14ac:dyDescent="0.45">
      <c r="A7" s="65"/>
      <c r="B7" s="66" t="s">
        <v>23</v>
      </c>
      <c r="C7" s="61"/>
      <c r="D7" s="61"/>
      <c r="E7" s="61">
        <f>E15/E13</f>
        <v>4.4054149892576291E-2</v>
      </c>
      <c r="F7" s="68">
        <v>4.4999999999999998E-2</v>
      </c>
      <c r="G7" s="68">
        <v>4.2000000000000003E-2</v>
      </c>
      <c r="H7" s="68">
        <v>0.04</v>
      </c>
      <c r="I7" s="68">
        <v>3.6999999999999998E-2</v>
      </c>
      <c r="J7" s="68">
        <v>3.6999999999999998E-2</v>
      </c>
      <c r="K7" s="68">
        <v>3.6999999999999998E-2</v>
      </c>
      <c r="L7" s="68">
        <v>3.7999999999999999E-2</v>
      </c>
      <c r="M7" s="68">
        <v>3.7999999999999999E-2</v>
      </c>
      <c r="N7" s="68">
        <v>3.7999999999999999E-2</v>
      </c>
      <c r="O7" s="68">
        <v>3.7999999999999999E-2</v>
      </c>
      <c r="P7" s="82"/>
    </row>
    <row r="8" spans="1:17" ht="15" customHeight="1" x14ac:dyDescent="0.45">
      <c r="A8" s="80"/>
      <c r="B8" s="66" t="s">
        <v>24</v>
      </c>
      <c r="C8" s="61"/>
      <c r="D8" s="61"/>
      <c r="E8" s="61">
        <f>E15/E16</f>
        <v>2.0114285714285716</v>
      </c>
      <c r="F8" s="68">
        <v>1.95</v>
      </c>
      <c r="G8" s="68">
        <v>1.7</v>
      </c>
      <c r="H8" s="68">
        <v>1.58</v>
      </c>
      <c r="I8" s="68">
        <v>1.55</v>
      </c>
      <c r="J8" s="68">
        <v>1.5</v>
      </c>
      <c r="K8" s="68">
        <v>1.45</v>
      </c>
      <c r="L8" s="68">
        <v>1.4</v>
      </c>
      <c r="M8" s="68">
        <v>1.4</v>
      </c>
      <c r="N8" s="68">
        <v>1.4</v>
      </c>
      <c r="O8" s="68">
        <v>1.4</v>
      </c>
      <c r="P8" s="82"/>
    </row>
    <row r="9" spans="1:17" ht="15" customHeight="1" x14ac:dyDescent="0.45">
      <c r="A9" s="65"/>
      <c r="B9" s="66" t="s">
        <v>25</v>
      </c>
      <c r="E9" s="60">
        <f>3371/16366</f>
        <v>0.20597580349505071</v>
      </c>
      <c r="F9" s="68">
        <v>0.21</v>
      </c>
      <c r="G9" s="68">
        <v>0.21</v>
      </c>
      <c r="H9" s="68">
        <v>0.21</v>
      </c>
      <c r="I9" s="68">
        <v>0.21</v>
      </c>
      <c r="J9" s="68">
        <v>0.21</v>
      </c>
      <c r="K9" s="68">
        <v>0.21</v>
      </c>
      <c r="L9" s="68">
        <v>0.21</v>
      </c>
      <c r="M9" s="68">
        <v>0.21</v>
      </c>
      <c r="N9" s="68">
        <v>0.21</v>
      </c>
      <c r="O9" s="68">
        <v>0.21</v>
      </c>
      <c r="P9" s="82"/>
    </row>
    <row r="10" spans="1:17" ht="15" customHeight="1" x14ac:dyDescent="0.45">
      <c r="A10" s="65"/>
      <c r="B10" s="66" t="s">
        <v>26</v>
      </c>
      <c r="E10" s="61">
        <f>E17/E13</f>
        <v>-0.11351452827433721</v>
      </c>
      <c r="F10" s="68">
        <v>-0.13</v>
      </c>
      <c r="G10" s="68">
        <v>-0.13</v>
      </c>
      <c r="H10" s="68">
        <v>-0.13</v>
      </c>
      <c r="I10" s="68">
        <v>-0.13</v>
      </c>
      <c r="J10" s="68">
        <v>-0.13</v>
      </c>
      <c r="K10" s="68">
        <v>-0.13</v>
      </c>
      <c r="L10" s="68">
        <v>-0.13</v>
      </c>
      <c r="M10" s="68">
        <v>-0.13</v>
      </c>
      <c r="N10" s="68">
        <v>-0.13</v>
      </c>
      <c r="O10" s="68">
        <v>-0.12</v>
      </c>
      <c r="P10" s="82"/>
      <c r="Q10" s="61"/>
    </row>
    <row r="11" spans="1:17" ht="15" customHeight="1" x14ac:dyDescent="0.45">
      <c r="A11" s="65"/>
    </row>
    <row r="12" spans="1:17" ht="15" customHeight="1" x14ac:dyDescent="0.45">
      <c r="A12" s="65" t="s">
        <v>57</v>
      </c>
      <c r="E12" s="69"/>
      <c r="G12" s="61"/>
      <c r="H12" s="61"/>
      <c r="I12" s="61"/>
      <c r="J12" s="61"/>
      <c r="K12" s="61"/>
      <c r="L12" s="61"/>
      <c r="M12" s="61"/>
      <c r="N12" s="61"/>
      <c r="O12" s="61"/>
      <c r="Q12" s="73"/>
    </row>
    <row r="13" spans="1:17" ht="15" customHeight="1" x14ac:dyDescent="0.45">
      <c r="A13" s="65"/>
      <c r="B13" s="66" t="s">
        <v>29</v>
      </c>
      <c r="C13" s="67"/>
      <c r="D13" s="59"/>
      <c r="E13" s="59">
        <v>47941</v>
      </c>
    </row>
    <row r="14" spans="1:17" ht="15" customHeight="1" x14ac:dyDescent="0.45">
      <c r="A14" s="65"/>
      <c r="B14" s="66" t="s">
        <v>30</v>
      </c>
      <c r="C14" s="59"/>
      <c r="D14" s="59"/>
      <c r="E14" s="59">
        <v>16063</v>
      </c>
    </row>
    <row r="15" spans="1:17" ht="15" customHeight="1" x14ac:dyDescent="0.45">
      <c r="A15" s="65"/>
      <c r="B15" s="66" t="s">
        <v>56</v>
      </c>
      <c r="E15" s="59">
        <f>2112</f>
        <v>2112</v>
      </c>
    </row>
    <row r="16" spans="1:17" ht="15" customHeight="1" x14ac:dyDescent="0.45">
      <c r="A16" s="65"/>
      <c r="B16" s="66" t="s">
        <v>34</v>
      </c>
      <c r="E16" s="59">
        <v>1050</v>
      </c>
    </row>
    <row r="17" spans="1:17" ht="15" customHeight="1" x14ac:dyDescent="0.45">
      <c r="A17" s="65"/>
      <c r="B17" s="66" t="s">
        <v>27</v>
      </c>
      <c r="E17" s="59">
        <f>3038+4425+2433-14813-525</f>
        <v>-5442</v>
      </c>
    </row>
    <row r="18" spans="1:17" ht="15" customHeight="1" x14ac:dyDescent="0.45">
      <c r="A18" s="65"/>
      <c r="B18" s="66"/>
      <c r="E18" s="59"/>
    </row>
    <row r="19" spans="1:17" ht="15" customHeight="1" x14ac:dyDescent="0.45">
      <c r="A19" s="65" t="s">
        <v>28</v>
      </c>
      <c r="E19" s="82"/>
      <c r="G19" s="61"/>
      <c r="H19" s="61"/>
      <c r="I19" s="61"/>
      <c r="J19" s="61"/>
      <c r="K19" s="61"/>
      <c r="L19" s="61"/>
      <c r="M19" s="61"/>
      <c r="N19" s="61"/>
      <c r="O19" s="61"/>
    </row>
    <row r="20" spans="1:17" ht="15" customHeight="1" x14ac:dyDescent="0.45">
      <c r="A20" s="15"/>
      <c r="B20" s="66" t="s">
        <v>31</v>
      </c>
      <c r="C20" s="82"/>
      <c r="D20" s="78"/>
      <c r="E20" s="59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spans="1:17" ht="15" customHeight="1" x14ac:dyDescent="0.45">
      <c r="A21" s="15"/>
      <c r="B21" s="66" t="s">
        <v>32</v>
      </c>
    </row>
    <row r="22" spans="1:17" s="75" customFormat="1" ht="15" customHeight="1" x14ac:dyDescent="0.45">
      <c r="A22" s="15"/>
      <c r="B22" s="74" t="s">
        <v>33</v>
      </c>
    </row>
    <row r="23" spans="1:17" ht="15" customHeight="1" x14ac:dyDescent="0.45">
      <c r="A23" s="15"/>
      <c r="B23" s="66" t="s">
        <v>34</v>
      </c>
      <c r="C23" s="67"/>
      <c r="D23" s="67"/>
      <c r="E23" s="83"/>
    </row>
    <row r="24" spans="1:17" ht="15" customHeight="1" x14ac:dyDescent="0.45">
      <c r="A24" s="15"/>
      <c r="B24" s="66" t="s">
        <v>56</v>
      </c>
      <c r="C24" s="59"/>
    </row>
    <row r="25" spans="1:17" ht="15" customHeight="1" x14ac:dyDescent="0.45">
      <c r="A25" s="15"/>
      <c r="B25" s="66" t="s">
        <v>35</v>
      </c>
      <c r="C25" s="70"/>
      <c r="D25" s="67"/>
      <c r="E25" s="83"/>
    </row>
    <row r="26" spans="1:17" s="75" customFormat="1" ht="15" customHeight="1" x14ac:dyDescent="0.45">
      <c r="A26" s="15"/>
      <c r="B26" s="74" t="s">
        <v>28</v>
      </c>
      <c r="C26" s="76"/>
      <c r="P26" s="82"/>
      <c r="Q26" s="79"/>
    </row>
    <row r="27" spans="1:17" ht="15" customHeight="1" x14ac:dyDescent="0.45">
      <c r="A27" s="15"/>
      <c r="B27" s="66"/>
      <c r="C27" s="59"/>
      <c r="F27" s="69"/>
      <c r="O27" s="69"/>
    </row>
    <row r="28" spans="1:17" ht="15.75" x14ac:dyDescent="0.45">
      <c r="A28" s="15" t="s">
        <v>36</v>
      </c>
      <c r="B28" s="66"/>
      <c r="C28" s="59"/>
      <c r="E28" s="71">
        <v>6.6400000000000001E-2</v>
      </c>
      <c r="F28" s="82"/>
    </row>
    <row r="29" spans="1:17" ht="15" customHeight="1" x14ac:dyDescent="0.45">
      <c r="A29" s="15"/>
      <c r="B29" s="66"/>
    </row>
    <row r="30" spans="1:17" ht="15" customHeight="1" x14ac:dyDescent="0.45">
      <c r="A30" s="15" t="s">
        <v>37</v>
      </c>
      <c r="B30" s="66"/>
    </row>
    <row r="31" spans="1:17" ht="15" customHeight="1" x14ac:dyDescent="0.45">
      <c r="A31" s="15"/>
      <c r="B31" s="66" t="s">
        <v>38</v>
      </c>
      <c r="E31" s="71">
        <v>2.5999999999999999E-2</v>
      </c>
    </row>
    <row r="32" spans="1:17" ht="15" customHeight="1" x14ac:dyDescent="0.45">
      <c r="A32" s="15"/>
      <c r="B32" s="66" t="s">
        <v>37</v>
      </c>
    </row>
    <row r="33" spans="1:15" ht="15" customHeight="1" x14ac:dyDescent="0.45">
      <c r="A33" s="15"/>
      <c r="B33" s="66"/>
    </row>
    <row r="34" spans="1:15" ht="15" customHeight="1" x14ac:dyDescent="0.45">
      <c r="A34" s="15" t="s">
        <v>39</v>
      </c>
      <c r="B34" s="66"/>
    </row>
    <row r="35" spans="1:15" ht="15" customHeight="1" x14ac:dyDescent="0.45">
      <c r="A35" s="15"/>
      <c r="B35" s="66" t="s">
        <v>40</v>
      </c>
      <c r="F35" s="72">
        <v>1</v>
      </c>
      <c r="G35">
        <f>F35+1</f>
        <v>2</v>
      </c>
      <c r="H35">
        <f>G35+1</f>
        <v>3</v>
      </c>
      <c r="I35">
        <f t="shared" ref="I35:L35" si="3">H35+1</f>
        <v>4</v>
      </c>
      <c r="J35">
        <f t="shared" si="3"/>
        <v>5</v>
      </c>
      <c r="K35">
        <f t="shared" si="3"/>
        <v>6</v>
      </c>
      <c r="L35">
        <f t="shared" si="3"/>
        <v>7</v>
      </c>
      <c r="M35">
        <f t="shared" ref="M35" si="4">L35+1</f>
        <v>8</v>
      </c>
      <c r="N35">
        <f t="shared" ref="N35" si="5">M35+1</f>
        <v>9</v>
      </c>
      <c r="O35">
        <f t="shared" ref="O35" si="6">N35+1</f>
        <v>10</v>
      </c>
    </row>
    <row r="36" spans="1:15" ht="15" customHeight="1" x14ac:dyDescent="0.45">
      <c r="A36" s="15"/>
      <c r="B36" s="66" t="s">
        <v>41</v>
      </c>
      <c r="C36" s="59"/>
      <c r="F36" s="73"/>
      <c r="G36" s="73"/>
      <c r="H36" s="73"/>
      <c r="I36" s="73"/>
      <c r="J36" s="73"/>
      <c r="K36" s="73"/>
      <c r="L36" s="73"/>
      <c r="M36" s="73"/>
      <c r="N36" s="73"/>
      <c r="O36" s="73"/>
    </row>
    <row r="37" spans="1:15" ht="15" customHeight="1" x14ac:dyDescent="0.45">
      <c r="A37" s="15"/>
      <c r="B37" s="66" t="s">
        <v>42</v>
      </c>
      <c r="C37" s="59"/>
    </row>
    <row r="38" spans="1:15" ht="15" customHeight="1" x14ac:dyDescent="0.45">
      <c r="A38" s="15"/>
      <c r="B38" s="66"/>
      <c r="C38" s="59"/>
    </row>
    <row r="39" spans="1:15" ht="15" customHeight="1" x14ac:dyDescent="0.45">
      <c r="A39" s="15"/>
      <c r="B39" s="66" t="s">
        <v>43</v>
      </c>
      <c r="C39" s="59"/>
    </row>
    <row r="40" spans="1:15" ht="15" customHeight="1" x14ac:dyDescent="0.45">
      <c r="A40" s="15"/>
      <c r="B40" s="66" t="s">
        <v>44</v>
      </c>
      <c r="C40" s="59"/>
    </row>
    <row r="41" spans="1:15" ht="15" customHeight="1" x14ac:dyDescent="0.45">
      <c r="A41" s="15"/>
      <c r="B41" s="66" t="s">
        <v>45</v>
      </c>
      <c r="C41" s="59"/>
    </row>
    <row r="42" spans="1:15" ht="15" customHeight="1" x14ac:dyDescent="0.45">
      <c r="A42" s="15"/>
      <c r="B42" s="66"/>
      <c r="C42" s="60"/>
    </row>
    <row r="43" spans="1:15" ht="15" customHeight="1" x14ac:dyDescent="0.45">
      <c r="A43" s="15" t="s">
        <v>46</v>
      </c>
      <c r="B43" s="66"/>
      <c r="C43" s="60"/>
    </row>
    <row r="44" spans="1:15" ht="15" customHeight="1" x14ac:dyDescent="0.45">
      <c r="A44" s="15"/>
      <c r="B44" s="66" t="s">
        <v>47</v>
      </c>
      <c r="E44" s="59">
        <v>15806</v>
      </c>
      <c r="F44" s="82"/>
    </row>
    <row r="45" spans="1:15" ht="15" customHeight="1" x14ac:dyDescent="0.45">
      <c r="A45" s="15"/>
      <c r="B45" s="66" t="s">
        <v>61</v>
      </c>
      <c r="E45" s="59">
        <v>20279</v>
      </c>
      <c r="F45" s="82"/>
      <c r="H45" s="59"/>
    </row>
    <row r="46" spans="1:15" ht="15" customHeight="1" x14ac:dyDescent="0.45">
      <c r="A46" s="15"/>
      <c r="B46" s="66" t="s">
        <v>48</v>
      </c>
      <c r="E46" s="59">
        <v>45492</v>
      </c>
      <c r="F46" s="82"/>
    </row>
    <row r="47" spans="1:15" ht="15" customHeight="1" x14ac:dyDescent="0.45">
      <c r="A47" s="15"/>
      <c r="B47" s="66" t="s">
        <v>49</v>
      </c>
      <c r="E47" s="59">
        <v>2106</v>
      </c>
      <c r="F47" s="82"/>
    </row>
    <row r="48" spans="1:15" ht="15" customHeight="1" x14ac:dyDescent="0.45">
      <c r="A48" s="15"/>
      <c r="B48" s="66" t="s">
        <v>50</v>
      </c>
      <c r="E48" s="59">
        <v>670.6</v>
      </c>
      <c r="F48" s="82"/>
    </row>
    <row r="49" spans="1:7" ht="15" customHeight="1" x14ac:dyDescent="0.45">
      <c r="A49" s="15"/>
      <c r="B49" s="66" t="s">
        <v>46</v>
      </c>
      <c r="F49" s="82"/>
    </row>
    <row r="50" spans="1:7" ht="15" customHeight="1" x14ac:dyDescent="0.45">
      <c r="A50" s="65"/>
      <c r="B50" s="66" t="s">
        <v>51</v>
      </c>
      <c r="E50" s="59">
        <v>4315.8999999999996</v>
      </c>
      <c r="F50" s="82"/>
    </row>
    <row r="51" spans="1:7" ht="15" customHeight="1" x14ac:dyDescent="0.45">
      <c r="A51" s="65"/>
      <c r="B51" s="66" t="s">
        <v>52</v>
      </c>
      <c r="F51" s="82"/>
    </row>
    <row r="52" spans="1:7" ht="15" customHeight="1" x14ac:dyDescent="0.45">
      <c r="A52" s="65"/>
      <c r="B52" s="66" t="s">
        <v>53</v>
      </c>
      <c r="E52" s="59">
        <v>79.34</v>
      </c>
    </row>
    <row r="53" spans="1:7" ht="15" customHeight="1" x14ac:dyDescent="0.45">
      <c r="A53" s="65"/>
      <c r="B53" s="66" t="s">
        <v>54</v>
      </c>
      <c r="E53" s="69"/>
      <c r="F53" s="69"/>
    </row>
    <row r="54" spans="1:7" ht="15" customHeight="1" x14ac:dyDescent="0.45">
      <c r="A54" s="65"/>
      <c r="C54" s="61"/>
    </row>
    <row r="55" spans="1:7" ht="15" customHeight="1" x14ac:dyDescent="0.45">
      <c r="A55" s="15" t="s">
        <v>55</v>
      </c>
      <c r="C55" s="64"/>
      <c r="E55" s="62"/>
      <c r="F55" s="62"/>
      <c r="G55" s="62"/>
    </row>
    <row r="169" ht="27.4" customHeight="1" x14ac:dyDescent="0.45"/>
  </sheetData>
  <printOptions horizontalCentered="1" headings="1" gridLines="1"/>
  <pageMargins left="0.11811023622047245" right="0.11811023622047245" top="0.55118110236220474" bottom="0.55118110236220474" header="0.31496062992125984" footer="0.31496062992125984"/>
  <pageSetup paperSize="9" fitToHeight="0" orientation="landscape" cellComments="asDisplayed" horizontalDpi="2400" verticalDpi="2400" r:id="rId1"/>
  <headerFooter>
    <oddHeader xml:space="preserve">&amp;R&amp;10&amp;F 
&amp;A
</oddHeader>
    <oddFooter>&amp;L&amp;10© 2018&amp;C&amp;10Page &amp;P of &amp;N&amp;R&amp;G</oddFooter>
  </headerFooter>
  <rowBreaks count="7" manualBreakCount="7">
    <brk id="28" max="10" man="1"/>
    <brk id="86" max="10" man="1"/>
    <brk id="109" max="10" man="1"/>
    <brk id="147" max="10" man="1"/>
    <brk id="188" max="10" man="1"/>
    <brk id="222" max="10" man="1"/>
    <brk id="253" max="10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C00DF-FFFF-456F-B2A6-EE2A287AA5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626153-C3B9-4B9D-86B0-C733CCFD96A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B016DC63-EF80-429E-8262-5C5C3DB9F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Welcome</vt:lpstr>
      <vt:lpstr>Info</vt:lpstr>
      <vt:lpstr>DCF</vt:lpstr>
      <vt:lpstr>g</vt:lpstr>
      <vt:lpstr>DCF!Print_Area</vt:lpstr>
      <vt:lpstr>WACC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cp:lastPrinted>2026-03-03T21:50:10Z</cp:lastPrinted>
  <dcterms:created xsi:type="dcterms:W3CDTF">2016-02-03T14:06:14Z</dcterms:created>
  <dcterms:modified xsi:type="dcterms:W3CDTF">2026-03-04T21:16:20Z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