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05"/>
  <workbookPr/>
  <mc:AlternateContent xmlns:mc="http://schemas.openxmlformats.org/markup-compatibility/2006">
    <mc:Choice Requires="x15">
      <x15ac:absPath xmlns:x15ac="http://schemas.microsoft.com/office/spreadsheetml/2010/11/ac" url="https://ibhero.sharepoint.com/FE Materials/Materials Development/5002 DCF Fundamentals/"/>
    </mc:Choice>
  </mc:AlternateContent>
  <xr:revisionPtr revIDLastSave="0" documentId="8_{2E6F6D28-85DA-4952-AFBA-A070C9B57E09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Welcome" sheetId="1" r:id="rId1"/>
    <sheet name="Info" sheetId="6" r:id="rId2"/>
    <sheet name="Workou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6" i="2" l="1"/>
  <c r="D102" i="2"/>
  <c r="F102" i="2"/>
  <c r="E102" i="2"/>
  <c r="F111" i="2"/>
  <c r="A7" i="1"/>
  <c r="F136" i="2" l="1"/>
  <c r="C139" i="2" s="1"/>
  <c r="E136" i="2"/>
  <c r="D136" i="2"/>
  <c r="F96" i="2"/>
  <c r="F75" i="2"/>
  <c r="F83" i="2"/>
  <c r="F69" i="2"/>
  <c r="F70" i="2" s="1"/>
  <c r="E69" i="2"/>
  <c r="E70" i="2" s="1"/>
  <c r="D69" i="2"/>
  <c r="D70" i="2" s="1"/>
  <c r="F59" i="2"/>
  <c r="F60" i="2" s="1"/>
  <c r="E59" i="2"/>
  <c r="E60" i="2" s="1"/>
  <c r="D59" i="2"/>
  <c r="D60" i="2" s="1"/>
  <c r="F49" i="2"/>
  <c r="E49" i="2"/>
  <c r="D49" i="2"/>
  <c r="F48" i="2"/>
  <c r="E48" i="2"/>
  <c r="D48" i="2"/>
  <c r="F47" i="2"/>
  <c r="E47" i="2"/>
  <c r="D47" i="2"/>
  <c r="D25" i="2"/>
  <c r="D24" i="2"/>
  <c r="D23" i="2"/>
  <c r="E24" i="2"/>
  <c r="C168" i="2" l="1"/>
  <c r="C169" i="2" s="1"/>
  <c r="E150" i="2"/>
  <c r="E151" i="2" s="1"/>
  <c r="F150" i="2"/>
  <c r="D150" i="2"/>
  <c r="D151" i="2" s="1"/>
  <c r="F44" i="2"/>
  <c r="E44" i="2"/>
  <c r="D44" i="2"/>
  <c r="E75" i="2"/>
  <c r="D75" i="2"/>
  <c r="E23" i="2"/>
  <c r="F23" i="2"/>
  <c r="F24" i="2"/>
  <c r="E25" i="2"/>
  <c r="F25" i="2"/>
  <c r="E9" i="2"/>
  <c r="E20" i="2" s="1"/>
  <c r="F9" i="2"/>
  <c r="F20" i="2" s="1"/>
  <c r="F21" i="2" s="1"/>
  <c r="D9" i="2"/>
  <c r="D20" i="2" s="1"/>
  <c r="D45" i="2" l="1"/>
  <c r="D46" i="2" s="1"/>
  <c r="D50" i="2" s="1"/>
  <c r="C153" i="2"/>
  <c r="F151" i="2"/>
  <c r="C152" i="2" s="1"/>
  <c r="E45" i="2"/>
  <c r="E46" i="2" s="1"/>
  <c r="E50" i="2" s="1"/>
  <c r="D21" i="2"/>
  <c r="D22" i="2" s="1"/>
  <c r="D26" i="2" s="1"/>
  <c r="F131" i="2" s="1"/>
  <c r="F137" i="2" s="1"/>
  <c r="F45" i="2"/>
  <c r="F46" i="2" s="1"/>
  <c r="F50" i="2" s="1"/>
  <c r="E21" i="2"/>
  <c r="E22" i="2" s="1"/>
  <c r="F22" i="2"/>
  <c r="A1" i="6"/>
  <c r="C154" i="2" l="1"/>
  <c r="E26" i="2"/>
  <c r="E131" i="2" s="1"/>
  <c r="E137" i="2" s="1"/>
  <c r="F26" i="2"/>
  <c r="D131" i="2" s="1"/>
  <c r="D137" i="2" s="1"/>
  <c r="C138" i="2" l="1"/>
  <c r="C140" i="2" s="1"/>
</calcChain>
</file>

<file path=xl/sharedStrings.xml><?xml version="1.0" encoding="utf-8"?>
<sst xmlns="http://schemas.openxmlformats.org/spreadsheetml/2006/main" count="195" uniqueCount="80">
  <si>
    <t>Discounted Cash Flow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</si>
  <si>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</si>
  <si>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</si>
  <si>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</si>
  <si>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</si>
  <si>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</si>
  <si>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Calculate free cash flow</t>
  </si>
  <si>
    <t>Company name</t>
  </si>
  <si>
    <t>ABC Incorporated</t>
  </si>
  <si>
    <t>Calculate weighted average cost of capital</t>
  </si>
  <si>
    <t>Date</t>
  </si>
  <si>
    <t>Calculate terminal value</t>
  </si>
  <si>
    <t>Currency</t>
  </si>
  <si>
    <t>Calculate enterprise value</t>
  </si>
  <si>
    <t>Units</t>
  </si>
  <si>
    <t>Calculate equity value</t>
  </si>
  <si>
    <t>Analyst Name</t>
  </si>
  <si>
    <t>Firstname Lastname</t>
  </si>
  <si>
    <t>Circular Switch</t>
  </si>
  <si>
    <t>Tab Structure</t>
  </si>
  <si>
    <t>Formatting</t>
  </si>
  <si>
    <t>Workout</t>
  </si>
  <si>
    <t>Input</t>
  </si>
  <si>
    <t>Hard coded</t>
  </si>
  <si>
    <t>Formulas</t>
  </si>
  <si>
    <t>Workout 1</t>
  </si>
  <si>
    <t>Calculate free cash flows in years 1-3</t>
  </si>
  <si>
    <t>Year 0</t>
  </si>
  <si>
    <t>Year 1</t>
  </si>
  <si>
    <t>Year 2</t>
  </si>
  <si>
    <t>Year 3</t>
  </si>
  <si>
    <t>Sales</t>
  </si>
  <si>
    <t>Costs</t>
  </si>
  <si>
    <t>Operating profit</t>
  </si>
  <si>
    <t>Interest expense</t>
  </si>
  <si>
    <t>Tax expense</t>
  </si>
  <si>
    <t>Cash and cash equivalents</t>
  </si>
  <si>
    <t>Operating assets</t>
  </si>
  <si>
    <t>Long term assets</t>
  </si>
  <si>
    <t>Operating liabilities</t>
  </si>
  <si>
    <t>Debt</t>
  </si>
  <si>
    <t>Equity</t>
  </si>
  <si>
    <t>Tax rate</t>
  </si>
  <si>
    <t>EBIT</t>
  </si>
  <si>
    <t>Tax on EBIT</t>
  </si>
  <si>
    <t>NOPAT</t>
  </si>
  <si>
    <t>Change in operating assets</t>
  </si>
  <si>
    <t>Change in operating liabilities</t>
  </si>
  <si>
    <t>Change in long term assets</t>
  </si>
  <si>
    <t>Free cash flows</t>
  </si>
  <si>
    <t>Workout 2</t>
  </si>
  <si>
    <t>Workout 3</t>
  </si>
  <si>
    <t>Discount free cash flows</t>
  </si>
  <si>
    <t>WACC</t>
  </si>
  <si>
    <t>Year</t>
  </si>
  <si>
    <t>Discount factor</t>
  </si>
  <si>
    <t>Present value of free cash flows</t>
  </si>
  <si>
    <t>Workout 4</t>
  </si>
  <si>
    <t>Workout 5</t>
  </si>
  <si>
    <t>Free cash flow</t>
  </si>
  <si>
    <t>Terminal value EBIT multiple</t>
  </si>
  <si>
    <t>Terminal value</t>
  </si>
  <si>
    <t>Workout 6</t>
  </si>
  <si>
    <t>Workout 7</t>
  </si>
  <si>
    <t xml:space="preserve">WACC </t>
  </si>
  <si>
    <t>Long term growth rate</t>
  </si>
  <si>
    <t>Workout 8</t>
  </si>
  <si>
    <t>Workout 9</t>
  </si>
  <si>
    <t>Sum of present value of free cash flows</t>
  </si>
  <si>
    <t>Present value of terminal value</t>
  </si>
  <si>
    <t>Enterprise value</t>
  </si>
  <si>
    <t>Workout 10</t>
  </si>
  <si>
    <t>Workout 11</t>
  </si>
  <si>
    <t>Cash</t>
  </si>
  <si>
    <t>Marketable securities</t>
  </si>
  <si>
    <t>Short term debt</t>
  </si>
  <si>
    <t>Current portion of long term debt</t>
  </si>
  <si>
    <t>Long term debt</t>
  </si>
  <si>
    <t>Long term liabilities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</si>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</sst>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.0_);\(#,##0.0\)"/>
    <numFmt numFmtId="174" formatCode="#,##0_);\(#,##0\);0_);@_)"/>
    <numFmt numFmtId="175" formatCode="0.0%"/>
  </numFmts>
  <fonts count="33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2" applyNumberFormat="0">
      <protection locked="0"/>
    </xf>
    <xf numFmtId="0" fontId="2" fillId="5" borderId="11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1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Border="1" applyAlignment="1">
      <alignment vertical="top"/>
    </xf>
    <xf numFmtId="168" fontId="2" fillId="5" borderId="0" xfId="51" applyNumberFormat="1" applyFon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Fon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 applyFont="1" applyAlignment="1">
      <alignment vertical="top"/>
    </xf>
    <xf numFmtId="0" fontId="2" fillId="5" borderId="11" xfId="62" applyFont="1" applyAlignment="1">
      <alignment vertical="top"/>
    </xf>
    <xf numFmtId="0" fontId="3" fillId="5" borderId="11" xfId="62" applyFont="1" applyAlignment="1">
      <alignment horizontal="center" vertical="top"/>
    </xf>
    <xf numFmtId="0" fontId="2" fillId="5" borderId="11" xfId="62" applyFont="1" applyAlignment="1"/>
    <xf numFmtId="0" fontId="5" fillId="5" borderId="11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1" xfId="62" applyFont="1" applyAlignment="1"/>
    <xf numFmtId="0" fontId="2" fillId="5" borderId="11" xfId="62" applyFont="1" applyAlignment="1">
      <alignment horizontal="left"/>
    </xf>
    <xf numFmtId="0" fontId="7" fillId="5" borderId="11" xfId="62" applyFont="1" applyAlignment="1">
      <alignment horizontal="center" vertical="center" wrapText="1"/>
    </xf>
    <xf numFmtId="0" fontId="7" fillId="5" borderId="11" xfId="62" applyFont="1" applyAlignment="1">
      <alignment vertical="center" wrapText="1"/>
    </xf>
    <xf numFmtId="168" fontId="30" fillId="37" borderId="12" xfId="61" applyNumberFormat="1">
      <protection locked="0"/>
    </xf>
    <xf numFmtId="168" fontId="2" fillId="0" borderId="0" xfId="51" applyNumberFormat="1" applyFont="1" applyFill="1" applyAlignment="1"/>
    <xf numFmtId="0" fontId="2" fillId="0" borderId="0" xfId="62" applyFont="1" applyFill="1" applyBorder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0" fontId="0" fillId="5" borderId="11" xfId="62" applyFont="1" applyAlignment="1"/>
    <xf numFmtId="172" fontId="4" fillId="5" borderId="0" xfId="51" applyNumberFormat="1" applyFont="1" applyAlignment="1">
      <alignment vertical="center"/>
    </xf>
    <xf numFmtId="0" fontId="3" fillId="5" borderId="11" xfId="62" applyFont="1" applyAlignment="1">
      <alignment horizontal="left" vertical="top"/>
    </xf>
    <xf numFmtId="172" fontId="4" fillId="0" borderId="0" xfId="50" applyNumberFormat="1" applyFill="1">
      <alignment horizontal="left" vertical="center"/>
    </xf>
    <xf numFmtId="170" fontId="0" fillId="0" borderId="0" xfId="57" applyFont="1" applyFill="1"/>
    <xf numFmtId="172" fontId="30" fillId="0" borderId="0" xfId="58" applyNumberFormat="1" applyFill="1"/>
    <xf numFmtId="173" fontId="30" fillId="0" borderId="0" xfId="58" applyNumberFormat="1" applyFill="1"/>
    <xf numFmtId="170" fontId="30" fillId="0" borderId="0" xfId="58" applyNumberFormat="1" applyFill="1"/>
    <xf numFmtId="174" fontId="0" fillId="0" borderId="0" xfId="0" applyNumberFormat="1"/>
    <xf numFmtId="169" fontId="30" fillId="0" borderId="0" xfId="58" applyNumberFormat="1" applyFill="1"/>
    <xf numFmtId="175" fontId="0" fillId="0" borderId="0" xfId="0" applyNumberFormat="1"/>
    <xf numFmtId="170" fontId="30" fillId="0" borderId="0" xfId="57" applyFont="1" applyFill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Fon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NumberFormat="1" applyFill="1" applyBorder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0" applyFont="1" applyFill="1" applyAlignment="1">
      <alignment horizontal="left" vertical="center"/>
    </xf>
    <xf numFmtId="168" fontId="2" fillId="5" borderId="0" xfId="51" applyNumberFormat="1" applyFont="1" applyAlignment="1">
      <alignment horizontal="left"/>
    </xf>
    <xf numFmtId="166" fontId="2" fillId="5" borderId="0" xfId="51" applyNumberFormat="1" applyFont="1" applyAlignment="1">
      <alignment horizontal="left"/>
    </xf>
    <xf numFmtId="167" fontId="2" fillId="5" borderId="0" xfId="51" applyNumberFormat="1" applyFont="1" applyAlignment="1">
      <alignment horizontal="left"/>
    </xf>
    <xf numFmtId="172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BBDEFB"/>
      <color rgb="FF163260"/>
      <color rgb="FF085393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40625" defaultRowHeight="15"/>
  <cols>
    <col min="1" max="1" width="9.85546875" customWidth="1"/>
    <col min="2" max="13" width="9.28515625" customWidth="1"/>
    <col min="14" max="14" width="9.85546875" customWidth="1"/>
    <col min="15" max="26" width="9.140625" customWidth="1"/>
  </cols>
  <sheetData>
    <row r="1" spans="1:14" s="34" customFormat="1" ht="189.7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2" customFormat="1" ht="7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s="23" customFormat="1" ht="7.5" customHeight="1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>
      <c r="A4" s="37"/>
      <c r="B4" s="38"/>
      <c r="C4" s="71"/>
      <c r="D4" s="71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23" customFormat="1" ht="1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1:14" s="23" customFormat="1" ht="15" customHeight="1">
      <c r="A7" s="73" t="str">
        <f ca="1">"© "&amp;YEAR(TODAY())&amp;" Financial Edge Training "</f>
        <v xml:space="preserve">© 2023 Financial Edge Training 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s="23" customFormat="1" ht="15" customHeight="1" thickBot="1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>
      <c r="F9" s="28"/>
      <c r="G9" s="74"/>
      <c r="H9" s="74"/>
      <c r="I9" s="74"/>
      <c r="J9" s="74"/>
      <c r="K9" s="28"/>
    </row>
    <row r="10" spans="1:14" s="23" customFormat="1" ht="15" customHeight="1">
      <c r="B10" s="24"/>
      <c r="C10" s="24"/>
      <c r="F10" s="28"/>
      <c r="G10" s="74"/>
      <c r="H10" s="74"/>
      <c r="I10" s="74"/>
      <c r="J10" s="74"/>
      <c r="K10" s="28"/>
    </row>
    <row r="11" spans="1:14" s="23" customFormat="1" ht="15" customHeight="1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>
      <c r="A12" s="26"/>
      <c r="B12" s="20"/>
      <c r="C12" s="20"/>
      <c r="D12" s="29"/>
      <c r="F12" s="25"/>
      <c r="G12" s="70"/>
      <c r="H12" s="70"/>
      <c r="I12" s="70"/>
      <c r="J12" s="70"/>
      <c r="K12" s="25"/>
    </row>
    <row r="13" spans="1:14" s="23" customFormat="1" ht="15" customHeight="1">
      <c r="A13" s="19"/>
      <c r="B13" s="20"/>
      <c r="C13" s="20"/>
      <c r="D13" s="30"/>
      <c r="F13" s="25"/>
      <c r="G13" s="70"/>
      <c r="H13" s="70"/>
      <c r="I13" s="70"/>
      <c r="J13" s="70"/>
      <c r="K13" s="25"/>
    </row>
    <row r="14" spans="1:14" s="23" customFormat="1" ht="15" customHeight="1">
      <c r="A14" s="22"/>
      <c r="B14" s="20"/>
      <c r="C14" s="20"/>
      <c r="D14" s="30"/>
      <c r="F14" s="25"/>
      <c r="G14" s="70"/>
      <c r="H14" s="70"/>
      <c r="I14" s="70"/>
      <c r="J14" s="70"/>
      <c r="K14" s="25"/>
    </row>
    <row r="15" spans="1:14" s="23" customFormat="1" ht="15" customHeight="1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>
      <c r="A16" s="22"/>
      <c r="B16" s="20"/>
      <c r="C16" s="20"/>
      <c r="D16" s="31"/>
      <c r="F16" s="25"/>
      <c r="G16" s="70"/>
      <c r="H16" s="70"/>
      <c r="I16" s="70"/>
      <c r="J16" s="70"/>
      <c r="K16" s="25"/>
    </row>
    <row r="17" spans="1:11" s="23" customFormat="1" ht="15" customHeight="1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40625" defaultRowHeight="1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4" customFormat="1" ht="45" customHeight="1">
      <c r="A1" s="13" t="str">
        <f>Welcome!A2</f>
        <v>Discounted Cash Flow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/>
    <row r="4" spans="1:18" s="2" customFormat="1" ht="22.5" customHeight="1">
      <c r="A4" s="1"/>
      <c r="B4" s="76" t="s">
        <v>3</v>
      </c>
      <c r="C4" s="76"/>
      <c r="D4" s="76"/>
      <c r="E4" s="76"/>
      <c r="F4" s="76"/>
      <c r="G4" s="76"/>
      <c r="H4" s="76"/>
      <c r="I4" s="76"/>
      <c r="K4" s="1"/>
      <c r="L4" s="76" t="s">
        <v>4</v>
      </c>
      <c r="M4" s="76"/>
      <c r="N4" s="76"/>
      <c r="O4" s="76"/>
      <c r="P4" s="76"/>
      <c r="Q4" s="40"/>
      <c r="R4" s="40"/>
    </row>
    <row r="5" spans="1:18" s="2" customFormat="1" ht="15" customHeight="1">
      <c r="A5" s="17"/>
      <c r="B5" s="8" t="s">
        <v>5</v>
      </c>
      <c r="C5" s="55" t="s">
        <v>6</v>
      </c>
      <c r="D5" s="18"/>
      <c r="E5" s="18"/>
      <c r="F5" s="18"/>
      <c r="G5" s="18"/>
      <c r="H5" s="18"/>
      <c r="I5" s="18"/>
      <c r="K5" s="1"/>
      <c r="L5" s="9" t="s">
        <v>7</v>
      </c>
      <c r="M5" s="9"/>
      <c r="N5" s="77" t="s">
        <v>8</v>
      </c>
      <c r="O5" s="77"/>
      <c r="P5" s="77"/>
      <c r="Q5" s="77"/>
      <c r="R5" s="40"/>
    </row>
    <row r="6" spans="1:18" s="2" customFormat="1" ht="15" customHeight="1">
      <c r="A6" s="3"/>
      <c r="B6" s="8" t="s">
        <v>5</v>
      </c>
      <c r="C6" s="18" t="s">
        <v>9</v>
      </c>
      <c r="D6" s="18"/>
      <c r="E6" s="18"/>
      <c r="F6" s="18"/>
      <c r="G6" s="18"/>
      <c r="H6" s="18"/>
      <c r="I6" s="18"/>
      <c r="K6" s="17"/>
      <c r="L6" s="9" t="s">
        <v>10</v>
      </c>
      <c r="M6" s="9"/>
      <c r="N6" s="78">
        <v>42369</v>
      </c>
      <c r="O6" s="78"/>
      <c r="P6" s="78"/>
      <c r="Q6" s="78"/>
      <c r="R6" s="40"/>
    </row>
    <row r="7" spans="1:18" s="2" customFormat="1" ht="15" customHeight="1">
      <c r="A7" s="18"/>
      <c r="B7" s="8" t="s">
        <v>5</v>
      </c>
      <c r="C7" s="18" t="s">
        <v>11</v>
      </c>
      <c r="D7" s="18"/>
      <c r="E7" s="18"/>
      <c r="F7" s="18"/>
      <c r="G7" s="18"/>
      <c r="H7" s="18"/>
      <c r="I7" s="18"/>
      <c r="K7" s="3"/>
      <c r="L7" s="9" t="s">
        <v>12</v>
      </c>
      <c r="M7" s="9"/>
      <c r="N7" s="77"/>
      <c r="O7" s="77"/>
      <c r="P7" s="77"/>
      <c r="Q7" s="77"/>
      <c r="R7" s="40"/>
    </row>
    <row r="8" spans="1:18" s="2" customFormat="1" ht="15" customHeight="1">
      <c r="A8" s="18"/>
      <c r="B8" s="8" t="s">
        <v>5</v>
      </c>
      <c r="C8" s="18" t="s">
        <v>13</v>
      </c>
      <c r="D8" s="18"/>
      <c r="E8" s="18"/>
      <c r="F8" s="18"/>
      <c r="G8" s="18"/>
      <c r="H8" s="18"/>
      <c r="I8" s="18"/>
      <c r="K8" s="18"/>
      <c r="L8" s="9" t="s">
        <v>14</v>
      </c>
      <c r="M8" s="9"/>
      <c r="N8" s="77"/>
      <c r="O8" s="77"/>
      <c r="P8" s="77"/>
      <c r="Q8" s="77"/>
      <c r="R8" s="40"/>
    </row>
    <row r="9" spans="1:18" s="2" customFormat="1" ht="15" customHeight="1">
      <c r="A9" s="41"/>
      <c r="B9" s="8" t="s">
        <v>5</v>
      </c>
      <c r="C9" s="41" t="s">
        <v>15</v>
      </c>
      <c r="D9" s="41"/>
      <c r="E9" s="41"/>
      <c r="F9" s="41"/>
      <c r="G9" s="41"/>
      <c r="H9" s="41"/>
      <c r="I9" s="41"/>
      <c r="K9" s="18"/>
      <c r="L9" s="9" t="s">
        <v>16</v>
      </c>
      <c r="M9" s="9"/>
      <c r="N9" s="77" t="s">
        <v>17</v>
      </c>
      <c r="O9" s="77"/>
      <c r="P9" s="77"/>
      <c r="Q9" s="77"/>
      <c r="R9" s="40"/>
    </row>
    <row r="10" spans="1:18" s="2" customFormat="1" ht="15" customHeight="1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18</v>
      </c>
      <c r="M10" s="9"/>
      <c r="N10" s="79">
        <v>0</v>
      </c>
      <c r="O10" s="79"/>
      <c r="P10" s="79"/>
      <c r="Q10" s="79"/>
      <c r="R10" s="47"/>
    </row>
    <row r="11" spans="1:18" s="2" customFormat="1" ht="15" customHeight="1" thickBot="1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>
      <c r="A13" s="55"/>
      <c r="B13" s="80" t="s">
        <v>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N13" s="1"/>
      <c r="O13" s="76" t="s">
        <v>20</v>
      </c>
      <c r="P13" s="76"/>
      <c r="Q13" s="76"/>
      <c r="R13" s="58"/>
    </row>
    <row r="14" spans="1:18" s="2" customFormat="1" ht="15" customHeight="1">
      <c r="A14" s="56"/>
      <c r="B14" s="75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N14" s="17"/>
      <c r="O14" s="27"/>
      <c r="P14" s="22"/>
      <c r="Q14" s="22"/>
      <c r="R14" s="56"/>
    </row>
    <row r="15" spans="1:18" s="2" customFormat="1" ht="15" customHeight="1">
      <c r="A15" s="56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3"/>
      <c r="O15" s="27"/>
      <c r="P15" s="52" t="s">
        <v>22</v>
      </c>
      <c r="Q15" s="22"/>
      <c r="R15" s="56"/>
    </row>
    <row r="16" spans="1:18" s="2" customFormat="1" ht="15" customHeight="1">
      <c r="A16" s="56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s="18"/>
      <c r="O16" s="27"/>
      <c r="P16" s="36" t="s">
        <v>23</v>
      </c>
      <c r="Q16" s="22"/>
      <c r="R16" s="56"/>
    </row>
    <row r="17" spans="1:18" s="2" customFormat="1" ht="15" customHeight="1">
      <c r="A17" s="56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18"/>
      <c r="O17" s="27"/>
      <c r="P17" t="s">
        <v>24</v>
      </c>
      <c r="Q17" s="22"/>
      <c r="R17" s="56"/>
    </row>
    <row r="18" spans="1:18" s="2" customFormat="1" ht="15" customHeight="1">
      <c r="A18" s="39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39"/>
      <c r="O18" s="53"/>
      <c r="P18" s="53"/>
      <c r="Q18" s="53"/>
      <c r="R18" s="39"/>
    </row>
    <row r="19" spans="1:18" ht="15.75" thickBot="1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>
      <c r="Q20" s="54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1"/>
  <sheetViews>
    <sheetView tabSelected="1" topLeftCell="A94" zoomScaleNormal="100" workbookViewId="0"/>
  </sheetViews>
  <sheetFormatPr defaultColWidth="9.140625" defaultRowHeight="15" customHeight="1"/>
  <cols>
    <col min="1" max="1" width="1.42578125" style="15" customWidth="1"/>
    <col min="2" max="2" width="41.7109375" style="16" customWidth="1"/>
    <col min="3" max="10" width="11" customWidth="1"/>
    <col min="11" max="12" width="9.28515625" customWidth="1"/>
  </cols>
  <sheetData>
    <row r="1" spans="1:10" s="46" customFormat="1" ht="45" customHeight="1">
      <c r="A1" s="5" t="s">
        <v>0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5" customFormat="1" ht="30" customHeight="1">
      <c r="A2" s="14"/>
      <c r="B2" s="7"/>
      <c r="C2" s="11"/>
      <c r="D2" s="11"/>
      <c r="E2" s="11"/>
      <c r="F2" s="11"/>
      <c r="G2" s="11"/>
      <c r="H2" s="11"/>
      <c r="I2" s="11"/>
      <c r="J2" s="11"/>
    </row>
    <row r="4" spans="1:10" ht="15" customHeight="1">
      <c r="A4" s="15" t="s">
        <v>25</v>
      </c>
    </row>
    <row r="5" spans="1:10" ht="15" customHeight="1">
      <c r="B5" s="16" t="s">
        <v>26</v>
      </c>
    </row>
    <row r="6" spans="1:10" ht="15" customHeight="1">
      <c r="C6" t="s">
        <v>27</v>
      </c>
      <c r="D6" t="s">
        <v>28</v>
      </c>
      <c r="E6" t="s">
        <v>29</v>
      </c>
      <c r="F6" t="s">
        <v>30</v>
      </c>
    </row>
    <row r="7" spans="1:10" ht="15" customHeight="1">
      <c r="B7" s="16" t="s">
        <v>31</v>
      </c>
      <c r="C7" s="62"/>
      <c r="D7" s="62">
        <v>300</v>
      </c>
      <c r="E7" s="62">
        <v>321</v>
      </c>
      <c r="F7" s="62">
        <v>385</v>
      </c>
    </row>
    <row r="8" spans="1:10" ht="15" customHeight="1">
      <c r="A8" s="60"/>
      <c r="B8" s="16" t="s">
        <v>32</v>
      </c>
      <c r="C8" s="62"/>
      <c r="D8" s="62">
        <v>30</v>
      </c>
      <c r="E8" s="62">
        <v>73.5</v>
      </c>
      <c r="F8" s="62">
        <v>117</v>
      </c>
    </row>
    <row r="9" spans="1:10" ht="15" customHeight="1">
      <c r="B9" s="16" t="s">
        <v>33</v>
      </c>
      <c r="C9" s="62"/>
      <c r="D9" s="62">
        <f>D7-D8</f>
        <v>270</v>
      </c>
      <c r="E9" s="62">
        <f t="shared" ref="E9:F9" si="0">E7-E8</f>
        <v>247.5</v>
      </c>
      <c r="F9" s="62">
        <f t="shared" si="0"/>
        <v>268</v>
      </c>
    </row>
    <row r="10" spans="1:10" ht="15" customHeight="1">
      <c r="B10" s="16" t="s">
        <v>34</v>
      </c>
      <c r="C10" s="62"/>
      <c r="D10" s="62">
        <v>11</v>
      </c>
      <c r="E10" s="62">
        <v>11.5</v>
      </c>
      <c r="F10" s="62">
        <v>12</v>
      </c>
    </row>
    <row r="11" spans="1:10" ht="15" customHeight="1">
      <c r="B11" s="16" t="s">
        <v>35</v>
      </c>
      <c r="C11" s="62"/>
      <c r="D11" s="62">
        <v>15</v>
      </c>
      <c r="E11" s="62">
        <v>15.5</v>
      </c>
      <c r="F11" s="62">
        <v>16</v>
      </c>
    </row>
    <row r="12" spans="1:10" ht="15" customHeight="1">
      <c r="B12" s="16" t="s">
        <v>36</v>
      </c>
      <c r="C12" s="62">
        <v>855.45184319999998</v>
      </c>
      <c r="D12" s="62">
        <v>876</v>
      </c>
      <c r="E12" s="62">
        <v>984.09839999999997</v>
      </c>
      <c r="F12" s="62">
        <v>1105.5361425599999</v>
      </c>
      <c r="I12" s="67"/>
    </row>
    <row r="13" spans="1:10" ht="15" customHeight="1">
      <c r="B13" s="16" t="s">
        <v>37</v>
      </c>
      <c r="C13" s="62">
        <v>31.202468799999998</v>
      </c>
      <c r="D13" s="62">
        <v>34</v>
      </c>
      <c r="E13" s="62">
        <v>38.195599999999999</v>
      </c>
      <c r="F13" s="62">
        <v>42.908937039999998</v>
      </c>
    </row>
    <row r="14" spans="1:10" ht="15" customHeight="1">
      <c r="B14" s="16" t="s">
        <v>38</v>
      </c>
      <c r="C14" s="62">
        <v>963.84813839999993</v>
      </c>
      <c r="D14" s="62">
        <v>987</v>
      </c>
      <c r="E14" s="62">
        <v>1008.7958</v>
      </c>
      <c r="F14" s="62">
        <v>1145.62120172</v>
      </c>
    </row>
    <row r="15" spans="1:10" ht="15" customHeight="1">
      <c r="B15" s="16" t="s">
        <v>39</v>
      </c>
      <c r="C15" s="62">
        <v>228.51110879999999</v>
      </c>
      <c r="D15" s="62">
        <v>234</v>
      </c>
      <c r="E15" s="62">
        <v>244.5</v>
      </c>
      <c r="F15" s="62">
        <v>256.7</v>
      </c>
    </row>
    <row r="16" spans="1:10" ht="15" customHeight="1">
      <c r="B16" s="16" t="s">
        <v>40</v>
      </c>
      <c r="C16" s="62">
        <v>978.49628639999992</v>
      </c>
      <c r="D16" s="62">
        <v>1002</v>
      </c>
      <c r="E16" s="62">
        <v>1125.6468</v>
      </c>
      <c r="F16" s="62">
        <v>1264.55161512</v>
      </c>
    </row>
    <row r="17" spans="1:8" ht="15" customHeight="1">
      <c r="B17" s="16" t="s">
        <v>41</v>
      </c>
      <c r="C17" s="62">
        <v>643.49505520000002</v>
      </c>
      <c r="D17" s="63">
        <v>661</v>
      </c>
      <c r="E17" s="63">
        <v>742.56740000000002</v>
      </c>
      <c r="F17" s="63">
        <v>834.20021715999997</v>
      </c>
    </row>
    <row r="18" spans="1:8" ht="15" customHeight="1">
      <c r="B18" s="16" t="s">
        <v>42</v>
      </c>
      <c r="C18" s="64">
        <v>0.2</v>
      </c>
      <c r="D18" s="64">
        <v>0.2</v>
      </c>
      <c r="E18" s="64">
        <v>0.2</v>
      </c>
      <c r="F18" s="64">
        <v>0.2</v>
      </c>
    </row>
    <row r="20" spans="1:8" ht="15" customHeight="1">
      <c r="B20" s="16" t="s">
        <v>43</v>
      </c>
      <c r="D20">
        <f>D9</f>
        <v>270</v>
      </c>
      <c r="E20">
        <f t="shared" ref="E20:F20" si="1">E9</f>
        <v>247.5</v>
      </c>
      <c r="F20">
        <f t="shared" si="1"/>
        <v>268</v>
      </c>
    </row>
    <row r="21" spans="1:8" ht="15" customHeight="1">
      <c r="B21" s="16" t="s">
        <v>44</v>
      </c>
      <c r="D21">
        <f>D20*D18</f>
        <v>54</v>
      </c>
      <c r="E21">
        <f t="shared" ref="E21:F21" si="2">E20*E18</f>
        <v>49.5</v>
      </c>
      <c r="F21">
        <f t="shared" si="2"/>
        <v>53.6</v>
      </c>
    </row>
    <row r="22" spans="1:8" ht="15" customHeight="1">
      <c r="B22" s="16" t="s">
        <v>45</v>
      </c>
      <c r="D22">
        <f>D20-D21</f>
        <v>216</v>
      </c>
      <c r="E22">
        <f t="shared" ref="E22:F22" si="3">E20-E21</f>
        <v>198</v>
      </c>
      <c r="F22">
        <f t="shared" si="3"/>
        <v>214.4</v>
      </c>
    </row>
    <row r="23" spans="1:8" ht="15" customHeight="1">
      <c r="B23" s="16" t="s">
        <v>46</v>
      </c>
      <c r="D23">
        <f>C13-D13</f>
        <v>-2.7975312000000017</v>
      </c>
      <c r="E23">
        <f t="shared" ref="E23:F23" si="4">D13-E13</f>
        <v>-4.1955999999999989</v>
      </c>
      <c r="F23">
        <f t="shared" si="4"/>
        <v>-4.713337039999999</v>
      </c>
    </row>
    <row r="24" spans="1:8" ht="15" customHeight="1">
      <c r="B24" s="16" t="s">
        <v>47</v>
      </c>
      <c r="D24">
        <f>D15-C15</f>
        <v>5.4888912000000118</v>
      </c>
      <c r="E24">
        <f>E15-D15</f>
        <v>10.5</v>
      </c>
      <c r="F24">
        <f t="shared" ref="F24" si="5">F15-E15</f>
        <v>12.199999999999989</v>
      </c>
    </row>
    <row r="25" spans="1:8" ht="15" customHeight="1">
      <c r="B25" s="16" t="s">
        <v>48</v>
      </c>
      <c r="D25">
        <f>C14-D14</f>
        <v>-23.151861600000075</v>
      </c>
      <c r="E25">
        <f t="shared" ref="E25:F25" si="6">D14-E14</f>
        <v>-21.795799999999986</v>
      </c>
      <c r="F25">
        <f t="shared" si="6"/>
        <v>-136.82540172000006</v>
      </c>
    </row>
    <row r="26" spans="1:8" ht="15" customHeight="1">
      <c r="B26" s="16" t="s">
        <v>49</v>
      </c>
      <c r="D26">
        <f>SUM(D22:D25)</f>
        <v>195.53949839999993</v>
      </c>
      <c r="E26">
        <f>SUM(E22:E25)</f>
        <v>182.5086</v>
      </c>
      <c r="F26">
        <f>SUM(F22:F25)</f>
        <v>85.061261239999936</v>
      </c>
    </row>
    <row r="28" spans="1:8" ht="15" customHeight="1">
      <c r="A28" s="15" t="s">
        <v>50</v>
      </c>
    </row>
    <row r="29" spans="1:8" ht="15" customHeight="1">
      <c r="B29" s="16" t="s">
        <v>26</v>
      </c>
    </row>
    <row r="30" spans="1:8" ht="15" customHeight="1">
      <c r="C30" t="s">
        <v>27</v>
      </c>
      <c r="D30" t="s">
        <v>28</v>
      </c>
      <c r="E30" t="s">
        <v>29</v>
      </c>
      <c r="F30" t="s">
        <v>30</v>
      </c>
    </row>
    <row r="31" spans="1:8" ht="15" customHeight="1">
      <c r="B31" s="16" t="s">
        <v>31</v>
      </c>
      <c r="C31" s="62"/>
      <c r="D31" s="62">
        <v>9972.0549254700018</v>
      </c>
      <c r="E31" s="62">
        <v>10670.098770252902</v>
      </c>
      <c r="F31" s="62">
        <v>12797.470487686502</v>
      </c>
      <c r="H31" s="62"/>
    </row>
    <row r="32" spans="1:8" ht="15" customHeight="1">
      <c r="A32" s="60"/>
      <c r="B32" s="16" t="s">
        <v>32</v>
      </c>
      <c r="C32" s="62"/>
      <c r="D32" s="62">
        <v>997.20549254699995</v>
      </c>
      <c r="E32" s="62">
        <v>2443.1534567401504</v>
      </c>
      <c r="F32" s="62">
        <v>3889.1014209333007</v>
      </c>
    </row>
    <row r="33" spans="2:6" ht="15" customHeight="1">
      <c r="B33" s="16" t="s">
        <v>33</v>
      </c>
      <c r="C33" s="62"/>
      <c r="D33" s="62">
        <v>8974.8494329230016</v>
      </c>
      <c r="E33" s="62">
        <v>8226.9453135127515</v>
      </c>
      <c r="F33" s="62">
        <v>8908.369066753201</v>
      </c>
    </row>
    <row r="34" spans="2:6" ht="15" customHeight="1">
      <c r="B34" s="16" t="s">
        <v>34</v>
      </c>
      <c r="C34" s="62"/>
      <c r="D34" s="62">
        <v>63.419730000000001</v>
      </c>
      <c r="E34" s="62">
        <v>66.302445000000006</v>
      </c>
      <c r="F34" s="62">
        <v>69.185159999999996</v>
      </c>
    </row>
    <row r="35" spans="2:6" ht="15" customHeight="1">
      <c r="B35" s="16" t="s">
        <v>35</v>
      </c>
      <c r="C35" s="62"/>
      <c r="D35" s="62">
        <v>86.481450000000009</v>
      </c>
      <c r="E35" s="62">
        <v>89.364165</v>
      </c>
      <c r="F35" s="62">
        <v>92.246880000000004</v>
      </c>
    </row>
    <row r="36" spans="2:6" ht="15" customHeight="1">
      <c r="B36" s="16" t="s">
        <v>36</v>
      </c>
      <c r="C36" s="62">
        <v>4932.0477203405762</v>
      </c>
      <c r="D36" s="62">
        <v>5050.5166800000006</v>
      </c>
      <c r="E36" s="62">
        <v>5673.7504383120004</v>
      </c>
      <c r="F36" s="62">
        <v>6373.8912423997008</v>
      </c>
    </row>
    <row r="37" spans="2:6" ht="15" customHeight="1">
      <c r="B37" s="16" t="s">
        <v>37</v>
      </c>
      <c r="C37" s="62">
        <v>179.89564969358401</v>
      </c>
      <c r="D37" s="62">
        <v>196.02462</v>
      </c>
      <c r="E37" s="62">
        <v>220.21405810800002</v>
      </c>
      <c r="F37" s="62">
        <v>247.38847287852721</v>
      </c>
    </row>
    <row r="38" spans="2:6" ht="15" customHeight="1">
      <c r="B38" s="16" t="s">
        <v>38</v>
      </c>
      <c r="C38" s="62">
        <v>5556.9989725755122</v>
      </c>
      <c r="D38" s="62">
        <v>5690.4794099999999</v>
      </c>
      <c r="E38" s="62">
        <v>5816.1415691940001</v>
      </c>
      <c r="F38" s="62">
        <v>6604.99884503254</v>
      </c>
    </row>
    <row r="39" spans="2:6" ht="15" customHeight="1">
      <c r="B39" s="16" t="s">
        <v>39</v>
      </c>
      <c r="C39" s="62">
        <v>1317.4648020087841</v>
      </c>
      <c r="D39" s="62">
        <v>1349.1106200000002</v>
      </c>
      <c r="E39" s="62">
        <v>1409.647635</v>
      </c>
      <c r="F39" s="62">
        <v>1479.9858810000001</v>
      </c>
    </row>
    <row r="40" spans="2:6" ht="15" customHeight="1">
      <c r="B40" s="16" t="s">
        <v>40</v>
      </c>
      <c r="C40" s="62">
        <v>5641.4518444991518</v>
      </c>
      <c r="D40" s="62">
        <v>5776.9608600000001</v>
      </c>
      <c r="E40" s="62">
        <v>6489.837830124</v>
      </c>
      <c r="F40" s="62">
        <v>7290.6838183613017</v>
      </c>
    </row>
    <row r="41" spans="2:6" ht="15" customHeight="1">
      <c r="B41" s="16" t="s">
        <v>41</v>
      </c>
      <c r="C41" s="62">
        <v>3710.0256961017362</v>
      </c>
      <c r="D41" s="62">
        <v>3810.9492300000002</v>
      </c>
      <c r="E41" s="62">
        <v>4281.2203649820003</v>
      </c>
      <c r="F41" s="62">
        <v>4809.5229580207788</v>
      </c>
    </row>
    <row r="42" spans="2:6" ht="15" customHeight="1">
      <c r="B42" s="16" t="s">
        <v>42</v>
      </c>
      <c r="C42" s="64">
        <v>0.22</v>
      </c>
      <c r="D42" s="64">
        <v>0.22</v>
      </c>
      <c r="E42" s="64">
        <v>0.22</v>
      </c>
      <c r="F42" s="64">
        <v>0.22</v>
      </c>
    </row>
    <row r="44" spans="2:6" ht="15" customHeight="1">
      <c r="B44" s="16" t="s">
        <v>43</v>
      </c>
      <c r="D44">
        <f>D33</f>
        <v>8974.8494329230016</v>
      </c>
      <c r="E44">
        <f>E33</f>
        <v>8226.9453135127515</v>
      </c>
      <c r="F44">
        <f>F33</f>
        <v>8908.369066753201</v>
      </c>
    </row>
    <row r="45" spans="2:6" ht="15" customHeight="1">
      <c r="B45" s="16" t="s">
        <v>44</v>
      </c>
      <c r="D45">
        <f>D44*D42</f>
        <v>1974.4668752430603</v>
      </c>
      <c r="E45">
        <f>E44*E42</f>
        <v>1809.9279689728053</v>
      </c>
      <c r="F45">
        <f>F44*F42</f>
        <v>1959.8411946857043</v>
      </c>
    </row>
    <row r="46" spans="2:6" ht="15" customHeight="1">
      <c r="B46" s="16" t="s">
        <v>45</v>
      </c>
      <c r="D46">
        <f>D44-D45</f>
        <v>7000.3825576799409</v>
      </c>
      <c r="E46">
        <f>E44-E45</f>
        <v>6417.017344539946</v>
      </c>
      <c r="F46">
        <f>F44-F45</f>
        <v>6948.5278720674969</v>
      </c>
    </row>
    <row r="47" spans="2:6" ht="15" customHeight="1">
      <c r="B47" s="16" t="s">
        <v>46</v>
      </c>
      <c r="D47">
        <f>C37-D37</f>
        <v>-16.128970306415994</v>
      </c>
      <c r="E47">
        <f>D37-E37</f>
        <v>-24.189438108000019</v>
      </c>
      <c r="F47">
        <f>E37-F37</f>
        <v>-27.174414770527193</v>
      </c>
    </row>
    <row r="48" spans="2:6" ht="15" customHeight="1">
      <c r="B48" s="16" t="s">
        <v>47</v>
      </c>
      <c r="D48">
        <f>D39-C39</f>
        <v>31.645817991216063</v>
      </c>
      <c r="E48">
        <f>E39-D39</f>
        <v>60.537014999999883</v>
      </c>
      <c r="F48">
        <f>F39-E39</f>
        <v>70.338246000000026</v>
      </c>
    </row>
    <row r="49" spans="1:6" ht="15" customHeight="1">
      <c r="B49" s="16" t="s">
        <v>48</v>
      </c>
      <c r="D49">
        <f>C38-D38</f>
        <v>-133.48043742448772</v>
      </c>
      <c r="E49">
        <f>D38-E38</f>
        <v>-125.6621591940002</v>
      </c>
      <c r="F49">
        <f>E38-F38</f>
        <v>-788.85727583853986</v>
      </c>
    </row>
    <row r="50" spans="1:6" ht="15" customHeight="1">
      <c r="B50" s="16" t="s">
        <v>49</v>
      </c>
      <c r="D50">
        <f>SUM(D46:D49)</f>
        <v>6882.4189679402534</v>
      </c>
      <c r="E50">
        <f t="shared" ref="E50" si="7">SUM(E46:E49)</f>
        <v>6327.7027622379455</v>
      </c>
      <c r="F50">
        <f>SUM(F46:F49)</f>
        <v>6202.8344274584297</v>
      </c>
    </row>
    <row r="52" spans="1:6" ht="15" customHeight="1">
      <c r="A52" s="15" t="s">
        <v>51</v>
      </c>
    </row>
    <row r="53" spans="1:6" ht="15" customHeight="1">
      <c r="B53" s="16" t="s">
        <v>52</v>
      </c>
    </row>
    <row r="54" spans="1:6" ht="15" customHeight="1">
      <c r="D54" t="s">
        <v>28</v>
      </c>
      <c r="E54" t="s">
        <v>29</v>
      </c>
      <c r="F54" t="s">
        <v>30</v>
      </c>
    </row>
    <row r="55" spans="1:6" ht="15" customHeight="1">
      <c r="B55" s="16" t="s">
        <v>49</v>
      </c>
      <c r="D55" s="62">
        <v>85.061261239999936</v>
      </c>
      <c r="E55" s="62">
        <v>182.5086</v>
      </c>
      <c r="F55" s="62">
        <v>195.53949839999993</v>
      </c>
    </row>
    <row r="56" spans="1:6" ht="15" customHeight="1">
      <c r="B56" s="16" t="s">
        <v>53</v>
      </c>
      <c r="C56" s="64">
        <v>0.1</v>
      </c>
    </row>
    <row r="58" spans="1:6" ht="15" customHeight="1">
      <c r="B58" s="16" t="s">
        <v>54</v>
      </c>
      <c r="D58">
        <v>1</v>
      </c>
      <c r="E58">
        <v>2</v>
      </c>
      <c r="F58">
        <v>3</v>
      </c>
    </row>
    <row r="59" spans="1:6" ht="15" customHeight="1">
      <c r="B59" s="16" t="s">
        <v>55</v>
      </c>
      <c r="D59" s="61">
        <f>1/(1+$C$56)^D58</f>
        <v>0.90909090909090906</v>
      </c>
      <c r="E59" s="61">
        <f>1/(1+$C$56)^E58</f>
        <v>0.82644628099173545</v>
      </c>
      <c r="F59" s="61">
        <f>1/(1+$C$56)^F58</f>
        <v>0.75131480090157754</v>
      </c>
    </row>
    <row r="60" spans="1:6" ht="15" customHeight="1">
      <c r="B60" s="16" t="s">
        <v>56</v>
      </c>
      <c r="D60">
        <f>D55*D59</f>
        <v>77.328419309090847</v>
      </c>
      <c r="E60">
        <f>E55*E59</f>
        <v>150.83355371900825</v>
      </c>
      <c r="F60">
        <f>F55*F59</f>
        <v>146.91171930879028</v>
      </c>
    </row>
    <row r="62" spans="1:6" ht="15" customHeight="1">
      <c r="A62" s="15" t="s">
        <v>57</v>
      </c>
    </row>
    <row r="63" spans="1:6" ht="15" customHeight="1">
      <c r="B63" s="16" t="s">
        <v>52</v>
      </c>
    </row>
    <row r="64" spans="1:6" ht="15" customHeight="1">
      <c r="D64" t="s">
        <v>28</v>
      </c>
      <c r="E64" t="s">
        <v>29</v>
      </c>
      <c r="F64" t="s">
        <v>30</v>
      </c>
    </row>
    <row r="65" spans="1:9" ht="15" customHeight="1">
      <c r="B65" s="16" t="s">
        <v>49</v>
      </c>
      <c r="D65" s="62">
        <v>830.65979235093255</v>
      </c>
      <c r="E65" s="62">
        <v>1782.274957698</v>
      </c>
      <c r="F65" s="62">
        <v>1909.5272838603114</v>
      </c>
      <c r="I65" s="62"/>
    </row>
    <row r="66" spans="1:9" ht="15" customHeight="1">
      <c r="B66" s="16" t="s">
        <v>53</v>
      </c>
      <c r="C66" s="64">
        <v>7.8E-2</v>
      </c>
    </row>
    <row r="68" spans="1:9" ht="15" customHeight="1">
      <c r="B68" s="16" t="s">
        <v>54</v>
      </c>
      <c r="D68">
        <v>1</v>
      </c>
      <c r="E68">
        <v>2</v>
      </c>
      <c r="F68">
        <v>3</v>
      </c>
    </row>
    <row r="69" spans="1:9" ht="15" customHeight="1">
      <c r="B69" s="16" t="s">
        <v>55</v>
      </c>
      <c r="D69" s="61">
        <f>1/(1+$C$66)^D68</f>
        <v>0.92764378478664189</v>
      </c>
      <c r="E69" s="61">
        <f>1/(1+$C$66)^E68</f>
        <v>0.86052299145328559</v>
      </c>
      <c r="F69" s="61">
        <f>1/(1+$C$66)^F68</f>
        <v>0.79825880468764887</v>
      </c>
    </row>
    <row r="70" spans="1:9" ht="15" customHeight="1">
      <c r="B70" s="16" t="s">
        <v>56</v>
      </c>
      <c r="D70">
        <f>D65*D69</f>
        <v>770.55639364650506</v>
      </c>
      <c r="E70">
        <f>E65*E69</f>
        <v>1533.688578190561</v>
      </c>
      <c r="F70">
        <f>F65*F69</f>
        <v>1524.2969671327849</v>
      </c>
    </row>
    <row r="72" spans="1:9" ht="15" customHeight="1">
      <c r="A72" s="15" t="s">
        <v>58</v>
      </c>
    </row>
    <row r="73" spans="1:9" ht="15" customHeight="1">
      <c r="B73" s="16" t="s">
        <v>11</v>
      </c>
    </row>
    <row r="74" spans="1:9" ht="15" customHeight="1">
      <c r="D74" t="s">
        <v>28</v>
      </c>
      <c r="E74" t="s">
        <v>29</v>
      </c>
      <c r="F74" t="s">
        <v>30</v>
      </c>
    </row>
    <row r="75" spans="1:9" ht="15" customHeight="1">
      <c r="B75" s="16" t="s">
        <v>31</v>
      </c>
      <c r="C75" s="62"/>
      <c r="D75" s="62">
        <f>D76+D77</f>
        <v>205.53949840000001</v>
      </c>
      <c r="E75" s="62">
        <f t="shared" ref="E75" si="8">E76+E77</f>
        <v>256.0086</v>
      </c>
      <c r="F75" s="62">
        <f>F76+F77</f>
        <v>312.061261239999</v>
      </c>
    </row>
    <row r="76" spans="1:9" ht="15" customHeight="1">
      <c r="B76" s="16" t="s">
        <v>32</v>
      </c>
      <c r="C76" s="62"/>
      <c r="D76" s="62">
        <v>30</v>
      </c>
      <c r="E76" s="62">
        <v>73.5</v>
      </c>
      <c r="F76" s="62">
        <v>117</v>
      </c>
    </row>
    <row r="77" spans="1:9" ht="15" customHeight="1">
      <c r="B77" s="16" t="s">
        <v>33</v>
      </c>
      <c r="D77" s="62">
        <v>175.53949840000001</v>
      </c>
      <c r="E77" s="62">
        <v>182.5086</v>
      </c>
      <c r="F77" s="62">
        <v>195.061261239999</v>
      </c>
    </row>
    <row r="78" spans="1:9" ht="15" customHeight="1">
      <c r="B78" s="16" t="s">
        <v>34</v>
      </c>
      <c r="C78" s="62"/>
      <c r="D78" s="62">
        <v>11</v>
      </c>
      <c r="E78" s="62">
        <v>11.5</v>
      </c>
      <c r="F78" s="62">
        <v>12</v>
      </c>
    </row>
    <row r="79" spans="1:9" ht="15" customHeight="1">
      <c r="B79" s="16" t="s">
        <v>35</v>
      </c>
      <c r="C79" s="62"/>
      <c r="D79" s="62">
        <v>15</v>
      </c>
      <c r="E79" s="62">
        <v>15.5</v>
      </c>
      <c r="F79" s="62">
        <v>16</v>
      </c>
    </row>
    <row r="80" spans="1:9" ht="15" customHeight="1">
      <c r="B80" s="16" t="s">
        <v>59</v>
      </c>
      <c r="C80" s="62"/>
      <c r="D80" s="62">
        <v>154</v>
      </c>
      <c r="E80" s="62">
        <v>164.76</v>
      </c>
      <c r="F80" s="62">
        <v>168.54320000000001</v>
      </c>
    </row>
    <row r="81" spans="1:6" ht="15" customHeight="1">
      <c r="B81" s="16" t="s">
        <v>60</v>
      </c>
      <c r="C81" s="66">
        <v>7.5</v>
      </c>
    </row>
    <row r="83" spans="1:6" ht="15" customHeight="1">
      <c r="B83" s="16" t="s">
        <v>61</v>
      </c>
      <c r="F83">
        <f>C81*F77</f>
        <v>1462.9594592999924</v>
      </c>
    </row>
    <row r="85" spans="1:6" ht="15" customHeight="1">
      <c r="A85" s="15" t="s">
        <v>62</v>
      </c>
    </row>
    <row r="86" spans="1:6" ht="15" customHeight="1">
      <c r="B86" s="16" t="s">
        <v>11</v>
      </c>
    </row>
    <row r="87" spans="1:6" ht="15" customHeight="1">
      <c r="D87" t="s">
        <v>28</v>
      </c>
      <c r="E87" t="s">
        <v>29</v>
      </c>
      <c r="F87" t="s">
        <v>30</v>
      </c>
    </row>
    <row r="88" spans="1:6" ht="15" customHeight="1">
      <c r="B88" s="16" t="s">
        <v>31</v>
      </c>
      <c r="C88" s="62"/>
      <c r="D88" s="62">
        <v>4245.2127999536006</v>
      </c>
      <c r="E88" s="62">
        <v>5287.6016244000002</v>
      </c>
      <c r="F88" s="62">
        <v>6445.3132896509396</v>
      </c>
    </row>
    <row r="89" spans="1:6" ht="15" customHeight="1">
      <c r="B89" s="16" t="s">
        <v>32</v>
      </c>
      <c r="C89" s="62"/>
      <c r="D89" s="62">
        <v>619.62</v>
      </c>
      <c r="E89" s="62">
        <v>1518.069</v>
      </c>
      <c r="F89" s="62">
        <v>2416.518</v>
      </c>
    </row>
    <row r="90" spans="1:6" ht="15" customHeight="1">
      <c r="B90" s="16" t="s">
        <v>33</v>
      </c>
      <c r="D90" s="62">
        <v>3625.5927999536002</v>
      </c>
      <c r="E90" s="62">
        <v>3769.5326243999998</v>
      </c>
      <c r="F90" s="62">
        <v>4028.7952896509391</v>
      </c>
    </row>
    <row r="91" spans="1:6" ht="15" customHeight="1">
      <c r="B91" s="16" t="s">
        <v>34</v>
      </c>
      <c r="C91" s="62"/>
      <c r="D91" s="62">
        <v>227.19399999999999</v>
      </c>
      <c r="E91" s="62">
        <v>237.52099999999999</v>
      </c>
      <c r="F91" s="62">
        <v>247.84800000000001</v>
      </c>
    </row>
    <row r="92" spans="1:6" ht="15" customHeight="1">
      <c r="B92" s="16" t="s">
        <v>35</v>
      </c>
      <c r="C92" s="62"/>
      <c r="D92" s="62">
        <v>309.81</v>
      </c>
      <c r="E92" s="62">
        <v>320.137</v>
      </c>
      <c r="F92" s="62">
        <v>330.464</v>
      </c>
    </row>
    <row r="93" spans="1:6" ht="15" customHeight="1">
      <c r="B93" s="16" t="s">
        <v>59</v>
      </c>
      <c r="C93" s="62"/>
      <c r="D93" s="62">
        <v>3180.7159999999999</v>
      </c>
      <c r="E93" s="62">
        <v>3402.9530399999999</v>
      </c>
      <c r="F93" s="62">
        <v>3481.0912528000003</v>
      </c>
    </row>
    <row r="94" spans="1:6" ht="15" customHeight="1">
      <c r="B94" s="16" t="s">
        <v>60</v>
      </c>
      <c r="C94" s="66">
        <v>9</v>
      </c>
    </row>
    <row r="96" spans="1:6" ht="15" customHeight="1">
      <c r="B96" s="16" t="s">
        <v>61</v>
      </c>
      <c r="F96">
        <f>C94*F90</f>
        <v>36259.157606858455</v>
      </c>
    </row>
    <row r="99" spans="1:6" ht="15" customHeight="1">
      <c r="A99" s="15" t="s">
        <v>63</v>
      </c>
    </row>
    <row r="100" spans="1:6" ht="15" customHeight="1">
      <c r="B100" s="16" t="s">
        <v>11</v>
      </c>
    </row>
    <row r="101" spans="1:6" ht="15" customHeight="1">
      <c r="D101" t="s">
        <v>28</v>
      </c>
      <c r="E101" t="s">
        <v>29</v>
      </c>
      <c r="F101" t="s">
        <v>30</v>
      </c>
    </row>
    <row r="102" spans="1:6" ht="15" customHeight="1">
      <c r="B102" s="16" t="s">
        <v>31</v>
      </c>
      <c r="C102" s="62"/>
      <c r="D102" s="62">
        <f>D103+D104</f>
        <v>205.53949840000001</v>
      </c>
      <c r="E102" s="62">
        <f t="shared" ref="E102" si="9">E103+E104</f>
        <v>256.0086</v>
      </c>
      <c r="F102" s="62">
        <f>F103+F104</f>
        <v>312.061261239999</v>
      </c>
    </row>
    <row r="103" spans="1:6" ht="15" customHeight="1">
      <c r="B103" s="16" t="s">
        <v>32</v>
      </c>
      <c r="C103" s="62"/>
      <c r="D103" s="62">
        <v>30</v>
      </c>
      <c r="E103" s="62">
        <v>73.5</v>
      </c>
      <c r="F103" s="62">
        <v>117</v>
      </c>
    </row>
    <row r="104" spans="1:6" ht="15" customHeight="1">
      <c r="B104" s="16" t="s">
        <v>33</v>
      </c>
      <c r="D104" s="62">
        <v>175.53949840000001</v>
      </c>
      <c r="E104" s="62">
        <v>182.5086</v>
      </c>
      <c r="F104" s="62">
        <v>195.061261239999</v>
      </c>
    </row>
    <row r="105" spans="1:6" ht="15" customHeight="1">
      <c r="B105" s="16" t="s">
        <v>34</v>
      </c>
      <c r="C105" s="62"/>
      <c r="D105" s="62">
        <v>11</v>
      </c>
      <c r="E105" s="62">
        <v>11.5</v>
      </c>
      <c r="F105" s="62">
        <v>12</v>
      </c>
    </row>
    <row r="106" spans="1:6" ht="15" customHeight="1">
      <c r="B106" s="16" t="s">
        <v>35</v>
      </c>
      <c r="C106" s="62"/>
      <c r="D106" s="62">
        <v>15</v>
      </c>
      <c r="E106" s="62">
        <v>15.5</v>
      </c>
      <c r="F106" s="62">
        <v>16</v>
      </c>
    </row>
    <row r="107" spans="1:6" ht="15" customHeight="1">
      <c r="B107" s="16" t="s">
        <v>59</v>
      </c>
      <c r="C107" s="62"/>
      <c r="D107" s="62">
        <v>154</v>
      </c>
      <c r="E107" s="62">
        <v>164.76</v>
      </c>
      <c r="F107" s="62">
        <v>168.54320000000001</v>
      </c>
    </row>
    <row r="108" spans="1:6" ht="15" customHeight="1">
      <c r="B108" s="16" t="s">
        <v>64</v>
      </c>
      <c r="C108" s="68">
        <v>9.5000000000000001E-2</v>
      </c>
    </row>
    <row r="109" spans="1:6" ht="15" customHeight="1">
      <c r="B109" s="16" t="s">
        <v>65</v>
      </c>
      <c r="C109" s="68">
        <v>0.02</v>
      </c>
    </row>
    <row r="111" spans="1:6" ht="15" customHeight="1">
      <c r="B111" s="16" t="s">
        <v>61</v>
      </c>
      <c r="F111">
        <f>(F107*(1+C109))/(C108-C109)</f>
        <v>2292.1875200000004</v>
      </c>
    </row>
    <row r="114" spans="1:6" ht="15" customHeight="1">
      <c r="A114" s="15" t="s">
        <v>66</v>
      </c>
    </row>
    <row r="115" spans="1:6" ht="15" customHeight="1">
      <c r="B115" s="16" t="s">
        <v>11</v>
      </c>
    </row>
    <row r="116" spans="1:6" ht="15" customHeight="1">
      <c r="D116" t="s">
        <v>28</v>
      </c>
      <c r="E116" t="s">
        <v>29</v>
      </c>
      <c r="F116" t="s">
        <v>30</v>
      </c>
    </row>
    <row r="117" spans="1:6" ht="15" customHeight="1">
      <c r="B117" s="16" t="s">
        <v>31</v>
      </c>
      <c r="C117" s="62"/>
      <c r="D117" s="62">
        <v>4245.2127999536006</v>
      </c>
      <c r="E117" s="62">
        <v>5287.6016244000002</v>
      </c>
      <c r="F117" s="62">
        <v>6445.3132896509396</v>
      </c>
    </row>
    <row r="118" spans="1:6" ht="15" customHeight="1">
      <c r="B118" s="16" t="s">
        <v>32</v>
      </c>
      <c r="C118" s="62"/>
      <c r="D118" s="62">
        <v>619.62</v>
      </c>
      <c r="E118" s="62">
        <v>1518.069</v>
      </c>
      <c r="F118" s="62">
        <v>2416.518</v>
      </c>
    </row>
    <row r="119" spans="1:6" ht="15" customHeight="1">
      <c r="B119" s="16" t="s">
        <v>33</v>
      </c>
      <c r="D119" s="62">
        <v>3625.5927999536002</v>
      </c>
      <c r="E119" s="62">
        <v>3769.5326243999998</v>
      </c>
      <c r="F119" s="62">
        <v>4028.7952896509391</v>
      </c>
    </row>
    <row r="120" spans="1:6" ht="15" customHeight="1">
      <c r="B120" s="16" t="s">
        <v>34</v>
      </c>
      <c r="C120" s="62"/>
      <c r="D120" s="62">
        <v>227.19399999999999</v>
      </c>
      <c r="E120" s="62">
        <v>237.52099999999999</v>
      </c>
      <c r="F120" s="62">
        <v>247.84800000000001</v>
      </c>
    </row>
    <row r="121" spans="1:6" ht="15" customHeight="1">
      <c r="B121" s="16" t="s">
        <v>35</v>
      </c>
      <c r="C121" s="62"/>
      <c r="D121" s="62">
        <v>309.81</v>
      </c>
      <c r="E121" s="62">
        <v>320.137</v>
      </c>
      <c r="F121" s="62">
        <v>330.464</v>
      </c>
    </row>
    <row r="122" spans="1:6" ht="15" customHeight="1">
      <c r="B122" s="16" t="s">
        <v>59</v>
      </c>
      <c r="C122" s="62"/>
      <c r="D122" s="62">
        <v>3180.7159999999999</v>
      </c>
      <c r="E122" s="62">
        <v>3402.9530399999999</v>
      </c>
      <c r="F122" s="62">
        <v>3481.0912528000003</v>
      </c>
    </row>
    <row r="123" spans="1:6" ht="15" customHeight="1">
      <c r="B123" s="16" t="s">
        <v>64</v>
      </c>
      <c r="C123" s="68">
        <v>0.08</v>
      </c>
    </row>
    <row r="124" spans="1:6" ht="15" customHeight="1">
      <c r="B124" s="16" t="s">
        <v>65</v>
      </c>
      <c r="C124" s="68">
        <v>1.4999999999999999E-2</v>
      </c>
    </row>
    <row r="126" spans="1:6" ht="15" customHeight="1">
      <c r="B126" s="16" t="s">
        <v>61</v>
      </c>
      <c r="F126">
        <f>(F122*(1+C124))/(C123-C124)</f>
        <v>54358.578793723078</v>
      </c>
    </row>
    <row r="128" spans="1:6" ht="15" customHeight="1">
      <c r="A128" s="15" t="s">
        <v>67</v>
      </c>
    </row>
    <row r="129" spans="1:6" ht="15" customHeight="1">
      <c r="B129" s="16" t="s">
        <v>13</v>
      </c>
    </row>
    <row r="130" spans="1:6" ht="15" customHeight="1">
      <c r="D130" t="s">
        <v>28</v>
      </c>
      <c r="E130" t="s">
        <v>29</v>
      </c>
      <c r="F130" t="s">
        <v>30</v>
      </c>
    </row>
    <row r="131" spans="1:6" ht="15" customHeight="1">
      <c r="B131" s="16" t="s">
        <v>49</v>
      </c>
      <c r="D131" s="62">
        <f>(F26)*5</f>
        <v>425.30630619999965</v>
      </c>
      <c r="E131" s="62">
        <f>(E26)*5</f>
        <v>912.54300000000001</v>
      </c>
      <c r="F131" s="62">
        <f>(D26)*5</f>
        <v>977.69749199999967</v>
      </c>
    </row>
    <row r="132" spans="1:6" ht="15" customHeight="1">
      <c r="B132" s="16" t="s">
        <v>61</v>
      </c>
      <c r="F132" s="62">
        <v>3681</v>
      </c>
    </row>
    <row r="133" spans="1:6" ht="15" customHeight="1">
      <c r="B133" s="16" t="s">
        <v>53</v>
      </c>
      <c r="C133" s="64">
        <v>0.09</v>
      </c>
    </row>
    <row r="134" spans="1:6" ht="15" customHeight="1">
      <c r="C134" s="64"/>
    </row>
    <row r="135" spans="1:6" ht="15" customHeight="1">
      <c r="B135" s="16" t="s">
        <v>54</v>
      </c>
      <c r="D135" s="65">
        <v>1</v>
      </c>
      <c r="E135" s="65">
        <v>2</v>
      </c>
      <c r="F135" s="65">
        <v>3</v>
      </c>
    </row>
    <row r="136" spans="1:6" ht="15" customHeight="1">
      <c r="B136" s="16" t="s">
        <v>55</v>
      </c>
      <c r="D136" s="61">
        <f>1/(1+$C$133)^D135</f>
        <v>0.9174311926605504</v>
      </c>
      <c r="E136" s="61">
        <f>1/(1+$C$133)^E135</f>
        <v>0.84167999326655996</v>
      </c>
      <c r="F136" s="61">
        <f>1/(1+$C$133)^F135</f>
        <v>0.77218348006106419</v>
      </c>
    </row>
    <row r="137" spans="1:6" ht="15" customHeight="1">
      <c r="B137" s="16" t="s">
        <v>56</v>
      </c>
      <c r="D137">
        <f>D131*D136</f>
        <v>390.18927174311892</v>
      </c>
      <c r="E137">
        <f>E131*E136</f>
        <v>768.06918609544641</v>
      </c>
      <c r="F137">
        <f>F131*F136</f>
        <v>754.96185181953422</v>
      </c>
    </row>
    <row r="138" spans="1:6" ht="15" customHeight="1">
      <c r="B138" s="16" t="s">
        <v>68</v>
      </c>
      <c r="C138">
        <f>SUM(D137:F137)</f>
        <v>1913.2203096580997</v>
      </c>
    </row>
    <row r="139" spans="1:6" ht="15" customHeight="1">
      <c r="B139" s="16" t="s">
        <v>69</v>
      </c>
      <c r="C139">
        <f>F132*F136</f>
        <v>2842.4073901047773</v>
      </c>
    </row>
    <row r="140" spans="1:6" ht="15" customHeight="1">
      <c r="B140" s="16" t="s">
        <v>70</v>
      </c>
      <c r="C140">
        <f>SUM(C138:C139)</f>
        <v>4755.6276997628775</v>
      </c>
    </row>
    <row r="142" spans="1:6" ht="15" customHeight="1">
      <c r="A142" s="15" t="s">
        <v>71</v>
      </c>
    </row>
    <row r="143" spans="1:6" ht="15" customHeight="1">
      <c r="B143" s="16" t="s">
        <v>13</v>
      </c>
    </row>
    <row r="144" spans="1:6" ht="15" customHeight="1">
      <c r="D144" t="s">
        <v>28</v>
      </c>
      <c r="E144" t="s">
        <v>29</v>
      </c>
      <c r="F144" t="s">
        <v>30</v>
      </c>
    </row>
    <row r="145" spans="1:6" ht="15" customHeight="1">
      <c r="B145" s="16" t="s">
        <v>49</v>
      </c>
      <c r="D145" s="62">
        <v>36453.4190918065</v>
      </c>
      <c r="E145" s="62">
        <v>32449.189150620001</v>
      </c>
      <c r="F145" s="62">
        <v>28884.8043</v>
      </c>
    </row>
    <row r="146" spans="1:6" ht="15" customHeight="1">
      <c r="B146" s="16" t="s">
        <v>61</v>
      </c>
      <c r="F146" s="62">
        <v>92025</v>
      </c>
    </row>
    <row r="147" spans="1:6" ht="15" customHeight="1">
      <c r="B147" s="16" t="s">
        <v>53</v>
      </c>
      <c r="C147" s="64">
        <v>0.1</v>
      </c>
    </row>
    <row r="148" spans="1:6" ht="15" customHeight="1">
      <c r="C148" s="64"/>
    </row>
    <row r="149" spans="1:6" ht="15" customHeight="1">
      <c r="B149" s="16" t="s">
        <v>54</v>
      </c>
      <c r="D149" s="65">
        <v>1</v>
      </c>
      <c r="E149" s="65">
        <v>2</v>
      </c>
      <c r="F149" s="65">
        <v>3</v>
      </c>
    </row>
    <row r="150" spans="1:6" ht="15" customHeight="1">
      <c r="B150" s="16" t="s">
        <v>55</v>
      </c>
      <c r="D150" s="61">
        <f>1/(1+$C$147)^D149</f>
        <v>0.90909090909090906</v>
      </c>
      <c r="E150" s="61">
        <f t="shared" ref="E150:F150" si="10">1/(1+$C$147)^E149</f>
        <v>0.82644628099173545</v>
      </c>
      <c r="F150" s="61">
        <f t="shared" si="10"/>
        <v>0.75131480090157754</v>
      </c>
    </row>
    <row r="151" spans="1:6" ht="15" customHeight="1">
      <c r="B151" s="16" t="s">
        <v>56</v>
      </c>
      <c r="D151">
        <f>D145*D150</f>
        <v>33139.471901642268</v>
      </c>
      <c r="E151">
        <f>E145*E150</f>
        <v>26817.511694727269</v>
      </c>
      <c r="F151">
        <f>F145*F150</f>
        <v>21701.580991735529</v>
      </c>
    </row>
    <row r="152" spans="1:6" ht="15" customHeight="1">
      <c r="B152" s="16" t="s">
        <v>68</v>
      </c>
      <c r="C152">
        <f>SUM(D151:F151)</f>
        <v>81658.564588105073</v>
      </c>
    </row>
    <row r="153" spans="1:6" ht="15" customHeight="1">
      <c r="B153" s="16" t="s">
        <v>69</v>
      </c>
      <c r="C153">
        <f>F146*F150</f>
        <v>69139.744552967677</v>
      </c>
    </row>
    <row r="154" spans="1:6" ht="15" customHeight="1">
      <c r="B154" s="16" t="s">
        <v>70</v>
      </c>
      <c r="C154">
        <f>SUM(C152:C153)</f>
        <v>150798.30914107274</v>
      </c>
    </row>
    <row r="156" spans="1:6" ht="15" customHeight="1">
      <c r="A156" s="15" t="s">
        <v>72</v>
      </c>
    </row>
    <row r="157" spans="1:6" ht="15" customHeight="1">
      <c r="B157" s="16" t="s">
        <v>15</v>
      </c>
    </row>
    <row r="159" spans="1:6" ht="15" customHeight="1">
      <c r="B159" s="16" t="s">
        <v>68</v>
      </c>
      <c r="C159" s="62">
        <v>34567</v>
      </c>
    </row>
    <row r="160" spans="1:6" ht="15" customHeight="1">
      <c r="B160" s="16" t="s">
        <v>69</v>
      </c>
      <c r="C160" s="62">
        <v>206789</v>
      </c>
    </row>
    <row r="161" spans="1:3" ht="15" customHeight="1">
      <c r="B161" s="16" t="s">
        <v>73</v>
      </c>
      <c r="C161" s="62">
        <v>4325</v>
      </c>
    </row>
    <row r="162" spans="1:3" ht="15" customHeight="1">
      <c r="B162" s="16" t="s">
        <v>74</v>
      </c>
      <c r="C162" s="62">
        <v>98764</v>
      </c>
    </row>
    <row r="163" spans="1:3" ht="15" customHeight="1">
      <c r="B163" s="16" t="s">
        <v>75</v>
      </c>
      <c r="C163" s="62">
        <v>468</v>
      </c>
    </row>
    <row r="164" spans="1:3" ht="15" customHeight="1">
      <c r="B164" s="16" t="s">
        <v>76</v>
      </c>
      <c r="C164" s="62">
        <v>2930</v>
      </c>
    </row>
    <row r="165" spans="1:3" ht="15" customHeight="1">
      <c r="B165" s="16" t="s">
        <v>77</v>
      </c>
      <c r="C165" s="62">
        <v>29300</v>
      </c>
    </row>
    <row r="166" spans="1:3" ht="15" customHeight="1">
      <c r="B166" s="16" t="s">
        <v>78</v>
      </c>
      <c r="C166" s="62">
        <v>7329</v>
      </c>
    </row>
    <row r="168" spans="1:3" ht="15" customHeight="1">
      <c r="B168" s="16" t="s">
        <v>70</v>
      </c>
      <c r="C168">
        <f>SUM(C159:C160)</f>
        <v>241356</v>
      </c>
    </row>
    <row r="169" spans="1:3" ht="15" customHeight="1">
      <c r="B169" s="16" t="s">
        <v>41</v>
      </c>
      <c r="C169">
        <f>C168+SUM(C161:C162)-SUM(C163:C165)</f>
        <v>311747</v>
      </c>
    </row>
    <row r="171" spans="1:3" ht="15" customHeight="1">
      <c r="A171" s="15" t="s">
        <v>79</v>
      </c>
    </row>
    <row r="178" spans="2:3" ht="15" customHeight="1">
      <c r="B178"/>
    </row>
    <row r="179" spans="2:3" ht="15" customHeight="1">
      <c r="B179"/>
    </row>
    <row r="180" spans="2:3" ht="15" customHeight="1">
      <c r="B180"/>
    </row>
    <row r="181" spans="2:3" ht="15" customHeight="1">
      <c r="C181" s="16"/>
    </row>
  </sheetData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5" manualBreakCount="5">
    <brk id="27" max="16383" man="1"/>
    <brk id="51" max="16383" man="1"/>
    <brk id="71" max="16383" man="1"/>
    <brk id="127" max="16383" man="1"/>
    <brk id="15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25756C-DF56-4D75-9ECE-CF935D6081DF}"/>
</file>

<file path=customXml/itemProps2.xml><?xml version="1.0" encoding="utf-8"?>
<ds:datastoreItem xmlns:ds="http://schemas.openxmlformats.org/officeDocument/2006/customXml" ds:itemID="{3D50701B-67A5-4E2A-90FF-1B634B35E407}"/>
</file>

<file path=customXml/itemProps3.xml><?xml version="1.0" encoding="utf-8"?>
<ds:datastoreItem xmlns:ds="http://schemas.openxmlformats.org/officeDocument/2006/customXml" ds:itemID="{323B1D6E-D714-4182-A16F-7C364161F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/>
  <cp:revision/>
  <dcterms:created xsi:type="dcterms:W3CDTF">2016-02-03T14:06:14Z</dcterms:created>
  <dcterms:modified xsi:type="dcterms:W3CDTF">2023-01-13T12:19:23Z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