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A5DAE27C-CBA1-41FB-8CBF-B36A7994358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7" l="1"/>
  <c r="C145" i="7"/>
  <c r="D142" i="7"/>
  <c r="C142" i="7"/>
  <c r="D141" i="7"/>
  <c r="C141" i="7"/>
  <c r="D138" i="7"/>
  <c r="D135" i="7"/>
  <c r="E135" i="7"/>
  <c r="C135" i="7"/>
  <c r="D134" i="7"/>
  <c r="E134" i="7"/>
  <c r="C134" i="7"/>
  <c r="D131" i="7"/>
  <c r="C131" i="7"/>
  <c r="D128" i="7"/>
  <c r="C128" i="7"/>
  <c r="D123" i="7"/>
  <c r="C123" i="7"/>
  <c r="D119" i="7"/>
  <c r="E114" i="7"/>
  <c r="F114" i="7"/>
  <c r="G114" i="7"/>
  <c r="H114" i="7"/>
  <c r="I114" i="7"/>
  <c r="J114" i="7"/>
  <c r="D114" i="7"/>
  <c r="F113" i="7"/>
  <c r="G113" i="7"/>
  <c r="H113" i="7" s="1"/>
  <c r="I113" i="7" s="1"/>
  <c r="J113" i="7" s="1"/>
  <c r="E113" i="7"/>
  <c r="F38" i="7"/>
  <c r="F40" i="7" s="1"/>
  <c r="F43" i="7"/>
  <c r="J57" i="7"/>
  <c r="F59" i="7"/>
  <c r="G59" i="7"/>
  <c r="H59" i="7"/>
  <c r="I59" i="7"/>
  <c r="J59" i="7"/>
  <c r="F76" i="7"/>
  <c r="G76" i="7"/>
  <c r="H76" i="7"/>
  <c r="I76" i="7"/>
  <c r="J76" i="7"/>
  <c r="F87" i="7"/>
  <c r="G87" i="7"/>
  <c r="F88" i="7"/>
  <c r="G88" i="7"/>
  <c r="H88" i="7"/>
  <c r="I88" i="7"/>
  <c r="J88" i="7"/>
  <c r="F89" i="7"/>
  <c r="G89" i="7"/>
  <c r="H89" i="7"/>
  <c r="I89" i="7"/>
  <c r="J89" i="7"/>
  <c r="F92" i="7"/>
  <c r="F93" i="7"/>
  <c r="F57" i="7" s="1"/>
  <c r="G93" i="7"/>
  <c r="G57" i="7" s="1"/>
  <c r="H93" i="7"/>
  <c r="H57" i="7" s="1"/>
  <c r="I93" i="7"/>
  <c r="I57" i="7" s="1"/>
  <c r="J93" i="7"/>
  <c r="F98" i="7"/>
  <c r="G98" i="7"/>
  <c r="H98" i="7"/>
  <c r="I98" i="7"/>
  <c r="J98" i="7"/>
  <c r="F17" i="7"/>
  <c r="G17" i="7"/>
  <c r="H17" i="7"/>
  <c r="I17" i="7"/>
  <c r="J17" i="7"/>
  <c r="E56" i="7"/>
  <c r="E57" i="7"/>
  <c r="E55" i="7"/>
  <c r="E59" i="7"/>
  <c r="E47" i="7"/>
  <c r="D50" i="7"/>
  <c r="D53" i="7"/>
  <c r="C53" i="7"/>
  <c r="D52" i="7"/>
  <c r="C52" i="7"/>
  <c r="D55" i="7"/>
  <c r="D56" i="7"/>
  <c r="D57" i="7"/>
  <c r="C56" i="7"/>
  <c r="C57" i="7"/>
  <c r="C55" i="7"/>
  <c r="D54" i="7"/>
  <c r="C54" i="7"/>
  <c r="F144" i="7"/>
  <c r="F131" i="7"/>
  <c r="F123" i="7"/>
  <c r="F126" i="7"/>
  <c r="F129" i="7"/>
  <c r="F139" i="7"/>
  <c r="F145" i="7"/>
  <c r="F124" i="7"/>
  <c r="F142" i="7"/>
  <c r="F127" i="7"/>
  <c r="F132" i="7"/>
  <c r="F135" i="7"/>
  <c r="F137" i="7"/>
  <c r="F140" i="7"/>
  <c r="F143" i="7"/>
  <c r="F130" i="7"/>
  <c r="F125" i="7"/>
  <c r="F128" i="7"/>
  <c r="F138" i="7"/>
  <c r="F133" i="7"/>
  <c r="F136" i="7"/>
  <c r="F146" i="7"/>
  <c r="F141" i="7"/>
  <c r="F134" i="7"/>
  <c r="G97" i="7" l="1"/>
  <c r="G70" i="7"/>
  <c r="H87" i="7"/>
  <c r="G69" i="7"/>
  <c r="F56" i="7"/>
  <c r="G92" i="7"/>
  <c r="F69" i="7"/>
  <c r="F97" i="7"/>
  <c r="F70" i="7"/>
  <c r="F44" i="7"/>
  <c r="F45" i="7" s="1"/>
  <c r="F39" i="7"/>
  <c r="F41" i="7" s="1"/>
  <c r="D58" i="7"/>
  <c r="C58" i="7"/>
  <c r="E76" i="7"/>
  <c r="E70" i="7"/>
  <c r="E69" i="7"/>
  <c r="E17" i="7"/>
  <c r="G43" i="7" l="1"/>
  <c r="F91" i="7"/>
  <c r="F55" i="7" s="1"/>
  <c r="G38" i="7"/>
  <c r="F90" i="7"/>
  <c r="G85" i="7"/>
  <c r="H92" i="7"/>
  <c r="G56" i="7"/>
  <c r="F85" i="7"/>
  <c r="H69" i="7"/>
  <c r="H97" i="7"/>
  <c r="H70" i="7"/>
  <c r="I87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37" i="7"/>
  <c r="D46" i="7"/>
  <c r="F36" i="7"/>
  <c r="D42" i="7"/>
  <c r="I92" i="7" l="1"/>
  <c r="H56" i="7"/>
  <c r="G44" i="7"/>
  <c r="G45" i="7"/>
  <c r="I70" i="7"/>
  <c r="I69" i="7"/>
  <c r="J87" i="7"/>
  <c r="I97" i="7"/>
  <c r="H85" i="7"/>
  <c r="G40" i="7"/>
  <c r="G41" i="7" s="1"/>
  <c r="G39" i="7"/>
  <c r="D104" i="7"/>
  <c r="C104" i="7"/>
  <c r="D102" i="7"/>
  <c r="C102" i="7"/>
  <c r="D99" i="7"/>
  <c r="C99" i="7"/>
  <c r="D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H38" i="7" l="1"/>
  <c r="G90" i="7"/>
  <c r="J70" i="7"/>
  <c r="J97" i="7"/>
  <c r="J69" i="7"/>
  <c r="I56" i="7"/>
  <c r="J92" i="7"/>
  <c r="J56" i="7" s="1"/>
  <c r="H43" i="7"/>
  <c r="G91" i="7"/>
  <c r="G55" i="7" s="1"/>
  <c r="I85" i="7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H44" i="7" l="1"/>
  <c r="H45" i="7" s="1"/>
  <c r="H41" i="7"/>
  <c r="H39" i="7"/>
  <c r="H40" i="7"/>
  <c r="J85" i="7"/>
  <c r="D73" i="7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H91" i="7" l="1"/>
  <c r="H55" i="7" s="1"/>
  <c r="I43" i="7"/>
  <c r="I38" i="7"/>
  <c r="H90" i="7"/>
  <c r="D24" i="7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I45" i="7" l="1"/>
  <c r="I44" i="7"/>
  <c r="I39" i="7"/>
  <c r="I40" i="7"/>
  <c r="I41" i="7" s="1"/>
  <c r="E27" i="7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90" i="7" l="1"/>
  <c r="J38" i="7"/>
  <c r="J43" i="7"/>
  <c r="I91" i="7"/>
  <c r="I55" i="7" s="1"/>
  <c r="I10" i="7"/>
  <c r="J25" i="7"/>
  <c r="H23" i="7"/>
  <c r="J8" i="7"/>
  <c r="J39" i="7" l="1"/>
  <c r="J41" i="7"/>
  <c r="J90" i="7" s="1"/>
  <c r="J40" i="7"/>
  <c r="J44" i="7"/>
  <c r="J45" i="7" s="1"/>
  <c r="J91" i="7" s="1"/>
  <c r="J55" i="7" s="1"/>
  <c r="J10" i="7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  <c r="E16" i="7"/>
  <c r="F16" i="7"/>
  <c r="G16" i="7"/>
  <c r="H16" i="7"/>
  <c r="I16" i="7"/>
  <c r="J16" i="7"/>
  <c r="E18" i="7"/>
  <c r="F18" i="7"/>
  <c r="G18" i="7"/>
  <c r="H18" i="7"/>
  <c r="I18" i="7"/>
  <c r="J18" i="7"/>
  <c r="F47" i="7"/>
  <c r="G47" i="7"/>
  <c r="H47" i="7"/>
  <c r="I47" i="7"/>
  <c r="J47" i="7"/>
  <c r="E48" i="7"/>
  <c r="F48" i="7"/>
  <c r="G48" i="7"/>
  <c r="H48" i="7"/>
  <c r="I48" i="7"/>
  <c r="J48" i="7"/>
  <c r="E49" i="7"/>
  <c r="F49" i="7"/>
  <c r="G49" i="7"/>
  <c r="H49" i="7"/>
  <c r="I49" i="7"/>
  <c r="J49" i="7"/>
  <c r="E50" i="7"/>
  <c r="F50" i="7"/>
  <c r="G50" i="7"/>
  <c r="H50" i="7"/>
  <c r="I50" i="7"/>
  <c r="J50" i="7"/>
  <c r="E52" i="7"/>
  <c r="F52" i="7"/>
  <c r="G52" i="7"/>
  <c r="H52" i="7"/>
  <c r="I52" i="7"/>
  <c r="J52" i="7"/>
  <c r="E53" i="7"/>
  <c r="F53" i="7"/>
  <c r="G53" i="7"/>
  <c r="H53" i="7"/>
  <c r="I53" i="7"/>
  <c r="J53" i="7"/>
  <c r="E54" i="7"/>
  <c r="F54" i="7"/>
  <c r="G54" i="7"/>
  <c r="H54" i="7"/>
  <c r="I54" i="7"/>
  <c r="J54" i="7"/>
  <c r="E58" i="7"/>
  <c r="F58" i="7"/>
  <c r="G58" i="7"/>
  <c r="H58" i="7"/>
  <c r="I58" i="7"/>
  <c r="J58" i="7"/>
  <c r="E62" i="7"/>
  <c r="F62" i="7"/>
  <c r="G62" i="7"/>
  <c r="H62" i="7"/>
  <c r="I62" i="7"/>
  <c r="J62" i="7"/>
  <c r="E63" i="7"/>
  <c r="F63" i="7"/>
  <c r="G63" i="7"/>
  <c r="H63" i="7"/>
  <c r="I63" i="7"/>
  <c r="J63" i="7"/>
  <c r="E64" i="7"/>
  <c r="F64" i="7"/>
  <c r="G64" i="7"/>
  <c r="H64" i="7"/>
  <c r="I64" i="7"/>
  <c r="J64" i="7"/>
  <c r="E66" i="7"/>
  <c r="F66" i="7"/>
  <c r="G66" i="7"/>
  <c r="H66" i="7"/>
  <c r="I66" i="7"/>
  <c r="J66" i="7"/>
  <c r="E67" i="7"/>
  <c r="F67" i="7"/>
  <c r="G67" i="7"/>
  <c r="H67" i="7"/>
  <c r="I67" i="7"/>
  <c r="J67" i="7"/>
  <c r="E71" i="7"/>
  <c r="F71" i="7"/>
  <c r="G71" i="7"/>
  <c r="H71" i="7"/>
  <c r="I71" i="7"/>
  <c r="J71" i="7"/>
  <c r="E73" i="7"/>
  <c r="F73" i="7"/>
  <c r="G73" i="7"/>
  <c r="H73" i="7"/>
  <c r="I73" i="7"/>
  <c r="J73" i="7"/>
  <c r="E74" i="7"/>
  <c r="F74" i="7"/>
  <c r="G74" i="7"/>
  <c r="H74" i="7"/>
  <c r="I74" i="7"/>
  <c r="J74" i="7"/>
  <c r="E77" i="7"/>
  <c r="F77" i="7"/>
  <c r="G77" i="7"/>
  <c r="H77" i="7"/>
  <c r="I77" i="7"/>
  <c r="J77" i="7"/>
  <c r="E79" i="7"/>
  <c r="F79" i="7"/>
  <c r="G79" i="7"/>
  <c r="H79" i="7"/>
  <c r="I79" i="7"/>
  <c r="J79" i="7"/>
  <c r="E80" i="7"/>
  <c r="F80" i="7"/>
  <c r="G80" i="7"/>
  <c r="H80" i="7"/>
  <c r="I80" i="7"/>
  <c r="J80" i="7"/>
  <c r="E82" i="7"/>
  <c r="F82" i="7"/>
  <c r="G82" i="7"/>
  <c r="H82" i="7"/>
  <c r="I82" i="7"/>
  <c r="J82" i="7"/>
  <c r="E86" i="7"/>
  <c r="F86" i="7"/>
  <c r="G86" i="7"/>
  <c r="H86" i="7"/>
  <c r="I86" i="7"/>
  <c r="J86" i="7"/>
  <c r="E94" i="7"/>
  <c r="F94" i="7"/>
  <c r="G94" i="7"/>
  <c r="H94" i="7"/>
  <c r="I94" i="7"/>
  <c r="J94" i="7"/>
  <c r="E96" i="7"/>
  <c r="F96" i="7"/>
  <c r="G96" i="7"/>
  <c r="H96" i="7"/>
  <c r="I96" i="7"/>
  <c r="J96" i="7"/>
  <c r="E99" i="7"/>
  <c r="F99" i="7"/>
  <c r="G99" i="7"/>
  <c r="H99" i="7"/>
  <c r="I99" i="7"/>
  <c r="J99" i="7"/>
  <c r="E101" i="7"/>
  <c r="F101" i="7"/>
  <c r="G101" i="7"/>
  <c r="H101" i="7"/>
  <c r="I101" i="7"/>
  <c r="J101" i="7"/>
  <c r="E102" i="7"/>
  <c r="F102" i="7"/>
  <c r="G102" i="7"/>
  <c r="H102" i="7"/>
  <c r="I102" i="7"/>
  <c r="J102" i="7"/>
  <c r="E104" i="7"/>
  <c r="F104" i="7"/>
  <c r="G104" i="7"/>
  <c r="H104" i="7"/>
  <c r="I104" i="7"/>
  <c r="J104" i="7"/>
  <c r="E109" i="7"/>
  <c r="F109" i="7"/>
  <c r="G109" i="7"/>
  <c r="H109" i="7"/>
  <c r="I109" i="7"/>
  <c r="J109" i="7"/>
  <c r="J111" i="7"/>
  <c r="E115" i="7"/>
  <c r="F115" i="7"/>
  <c r="G115" i="7"/>
  <c r="H115" i="7"/>
  <c r="I115" i="7"/>
  <c r="J115" i="7"/>
  <c r="D116" i="7"/>
  <c r="D117" i="7"/>
  <c r="D118" i="7"/>
  <c r="D120" i="7"/>
  <c r="E123" i="7"/>
  <c r="E126" i="7"/>
  <c r="E127" i="7"/>
  <c r="E128" i="7"/>
  <c r="E131" i="7"/>
  <c r="E138" i="7"/>
  <c r="E141" i="7"/>
  <c r="E142" i="7"/>
  <c r="E145" i="7"/>
  <c r="D14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<sst xmlns="http://schemas.openxmlformats.org/spreadsheetml/2006/main" count="145" uniqueCount="130">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</sst>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 ca="1">SUM(E85:E89)</f>
        <v>3623.1241544066975</v>
      </c>
      <c r="F16">
        <f t="shared" ref="F16:J16" ca="1" si="9">SUM(F85:F89)</f>
        <v>3657.5299918036044</v>
      </c>
      <c r="G16">
        <f t="shared" ca="1" si="9"/>
        <v>3692.0305610685414</v>
      </c>
      <c r="H16">
        <f t="shared" ca="1" si="9"/>
        <v>3726.6050379028129</v>
      </c>
      <c r="I16">
        <f t="shared" ca="1" si="9"/>
        <v>3761.2506211733521</v>
      </c>
      <c r="J16">
        <f t="shared" ca="1" si="9"/>
        <v>3796.0224296458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s="44">
        <f t="shared" ref="F17:J17" si="10">F20-F19</f>
        <v>4.4610675259176238E-2</v>
      </c>
      <c r="G17" s="44">
        <f t="shared" si="10"/>
        <v>4.4610675259176238E-2</v>
      </c>
      <c r="H17" s="44">
        <f t="shared" si="10"/>
        <v>4.4110675259176238E-2</v>
      </c>
      <c r="I17" s="44">
        <f t="shared" si="10"/>
        <v>4.4110675259176238E-2</v>
      </c>
      <c r="J17" s="44">
        <f t="shared" si="10"/>
        <v>4.4110675259176238E-2</v>
      </c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 ca="1">SUM(E96:E98)</f>
        <v>3619.4147099999996</v>
      </c>
      <c r="F18">
        <f t="shared" ref="F18:J18" ca="1" si="11">SUM(F96:F98)</f>
        <v>3661.1405159400001</v>
      </c>
      <c r="G18">
        <f t="shared" ca="1" si="11"/>
        <v>3703.4504831631598</v>
      </c>
      <c r="H18">
        <f t="shared" ca="1" si="11"/>
        <v>3746.3527899274441</v>
      </c>
      <c r="I18">
        <f t="shared" ca="1" si="11"/>
        <v>3789.8557289864284</v>
      </c>
      <c r="J18">
        <f t="shared" ca="1" si="11"/>
        <v>3833.9677091922385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2">E19</f>
        <v>-3.0102686735124489E-2</v>
      </c>
      <c r="G19" s="45">
        <f t="shared" si="12"/>
        <v>-3.0102686735124489E-2</v>
      </c>
      <c r="H19" s="45">
        <f t="shared" si="12"/>
        <v>-3.0102686735124489E-2</v>
      </c>
      <c r="I19" s="45">
        <f t="shared" si="12"/>
        <v>-3.0102686735124489E-2</v>
      </c>
      <c r="J19" s="45">
        <f t="shared" si="12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3">F20</f>
        <v>1.4507988524051749E-2</v>
      </c>
      <c r="H20" s="45">
        <f>G20-0.05%</f>
        <v>1.4007988524051749E-2</v>
      </c>
      <c r="I20" s="45">
        <f t="shared" si="13"/>
        <v>1.4007988524051749E-2</v>
      </c>
      <c r="J20" s="45">
        <f t="shared" si="13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4">F22</f>
        <v>4.0000000000000001E-3</v>
      </c>
      <c r="H22" s="45">
        <f t="shared" si="14"/>
        <v>4.0000000000000001E-3</v>
      </c>
      <c r="I22" s="45">
        <f t="shared" si="14"/>
        <v>4.0000000000000001E-3</v>
      </c>
      <c r="J22" s="45">
        <f t="shared" si="14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5">ROUND(AVERAGE(D23:E23),4)</f>
        <v>4.8999999999999998E-3</v>
      </c>
      <c r="G23" s="47">
        <f t="shared" si="15"/>
        <v>4.8999999999999998E-3</v>
      </c>
      <c r="H23" s="47">
        <f t="shared" si="15"/>
        <v>4.8999999999999998E-3</v>
      </c>
      <c r="I23" s="47">
        <f t="shared" si="15"/>
        <v>4.8999999999999998E-3</v>
      </c>
      <c r="J23" s="47">
        <f t="shared" si="15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6">E24</f>
        <v>-0.6</v>
      </c>
      <c r="G24" s="45">
        <f t="shared" si="16"/>
        <v>-0.6</v>
      </c>
      <c r="H24" s="45">
        <f t="shared" si="16"/>
        <v>-0.6</v>
      </c>
      <c r="I24" s="45">
        <f t="shared" si="16"/>
        <v>-0.6</v>
      </c>
      <c r="J24" s="45">
        <f t="shared" si="16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7">ROUND(AVERAGE(D25:E25),4)</f>
        <v>-1.4E-3</v>
      </c>
      <c r="G25" s="45">
        <f t="shared" si="17"/>
        <v>-1.4E-3</v>
      </c>
      <c r="H25" s="45">
        <f t="shared" si="17"/>
        <v>-1.4E-3</v>
      </c>
      <c r="I25" s="45">
        <f t="shared" si="17"/>
        <v>-1.4E-3</v>
      </c>
      <c r="J25" s="45">
        <f t="shared" si="17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6"/>
        <v>-0.245</v>
      </c>
      <c r="G27" s="45">
        <f t="shared" si="16"/>
        <v>-0.245</v>
      </c>
      <c r="H27" s="45">
        <f t="shared" si="16"/>
        <v>-0.245</v>
      </c>
      <c r="I27" s="45">
        <f t="shared" si="16"/>
        <v>-0.245</v>
      </c>
      <c r="J27" s="45">
        <f t="shared" si="16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8">E28</f>
        <v>-0.25</v>
      </c>
      <c r="G28" s="45">
        <f t="shared" si="18"/>
        <v>-0.25</v>
      </c>
      <c r="H28" s="45">
        <f t="shared" si="18"/>
        <v>-0.25</v>
      </c>
      <c r="I28" s="45">
        <f t="shared" si="18"/>
        <v>-0.25</v>
      </c>
      <c r="J28" s="45">
        <f t="shared" si="18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9">F30</f>
        <v>-0.107</v>
      </c>
      <c r="H30" s="45">
        <f t="shared" si="19"/>
        <v>-0.107</v>
      </c>
      <c r="I30" s="45">
        <f t="shared" si="19"/>
        <v>-0.107</v>
      </c>
      <c r="J30" s="45">
        <f t="shared" si="19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9"/>
        <v>0.16400000000000001</v>
      </c>
      <c r="H31" s="45">
        <f t="shared" si="19"/>
        <v>0.16400000000000001</v>
      </c>
      <c r="I31" s="45">
        <f t="shared" si="19"/>
        <v>0.16400000000000001</v>
      </c>
      <c r="J31" s="45">
        <f t="shared" si="19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9"/>
        <v>-2.6890000000000001</v>
      </c>
      <c r="H32" s="46">
        <f t="shared" si="19"/>
        <v>-2.6890000000000001</v>
      </c>
      <c r="I32" s="46">
        <f t="shared" si="19"/>
        <v>-2.6890000000000001</v>
      </c>
      <c r="J32" s="46">
        <f t="shared" si="19"/>
        <v>-2.6890000000000001</v>
      </c>
    </row>
    <row r="34" spans="1:10" ht="15" customHeight="1">
      <c r="B34" t="s">
        <v>50</v>
      </c>
      <c r="C34" s="44">
        <f>C53</f>
        <v>0.30395136778115495</v>
      </c>
      <c r="D34" s="44">
        <f>D53</f>
        <v>0.29808773903262087</v>
      </c>
      <c r="E34" s="45">
        <f>ROUND(AVERAGE(C34:D34),3)</f>
        <v>0.30099999999999999</v>
      </c>
      <c r="F34" s="45">
        <f>E34</f>
        <v>0.30099999999999999</v>
      </c>
      <c r="G34" s="45">
        <f t="shared" ref="G34:J35" si="20">F34</f>
        <v>0.30099999999999999</v>
      </c>
      <c r="H34" s="45">
        <f t="shared" si="20"/>
        <v>0.30099999999999999</v>
      </c>
      <c r="I34" s="45">
        <f t="shared" si="20"/>
        <v>0.30099999999999999</v>
      </c>
      <c r="J34" s="45">
        <f t="shared" si="20"/>
        <v>0.30099999999999999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20"/>
        <v>0.14000000000000001</v>
      </c>
      <c r="H35" s="45">
        <f t="shared" si="20"/>
        <v>0.14000000000000001</v>
      </c>
      <c r="I35" s="45">
        <f t="shared" si="20"/>
        <v>0.14000000000000001</v>
      </c>
      <c r="J35" s="45">
        <f t="shared" si="20"/>
        <v>0.14000000000000001</v>
      </c>
    </row>
    <row r="36" spans="1:10" ht="15" customHeight="1">
      <c r="F36" t="str">
        <f t="shared" ref="F36:F37" ca="1" si="21">IFERROR(_xlfn.FORMULATEXT(E36),"")</f>
        <v/>
      </c>
    </row>
    <row r="37" spans="1:10" ht="15" customHeight="1">
      <c r="A37" s="4" t="s">
        <v>52</v>
      </c>
      <c r="F37" t="str">
        <f t="shared" ca="1" si="21"/>
        <v/>
      </c>
    </row>
    <row r="38" spans="1:10" ht="15" customHeight="1">
      <c r="B38" t="s">
        <v>53</v>
      </c>
      <c r="E38">
        <f>D41</f>
        <v>150</v>
      </c>
      <c r="F38">
        <f t="shared" ref="F38:J38" si="22">E41</f>
        <v>158.54999999999998</v>
      </c>
      <c r="G38">
        <f t="shared" si="22"/>
        <v>167.58734999999996</v>
      </c>
      <c r="H38">
        <f t="shared" si="22"/>
        <v>177.13982894999995</v>
      </c>
      <c r="I38">
        <f t="shared" si="22"/>
        <v>187.23679920014996</v>
      </c>
      <c r="J38">
        <f t="shared" si="22"/>
        <v>197.90929675455851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>
        <f t="shared" ref="F39:J39" si="23">F31*F38</f>
        <v>26.002199999999998</v>
      </c>
      <c r="G39">
        <f t="shared" si="23"/>
        <v>27.484325399999996</v>
      </c>
      <c r="H39">
        <f t="shared" si="23"/>
        <v>29.050931947799992</v>
      </c>
      <c r="I39">
        <f t="shared" si="23"/>
        <v>30.706835068824596</v>
      </c>
      <c r="J39">
        <f t="shared" si="23"/>
        <v>32.4571246677476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>
        <f t="shared" ref="F40:J40" si="24">F30*F38</f>
        <v>-16.964849999999998</v>
      </c>
      <c r="G40">
        <f t="shared" si="24"/>
        <v>-17.931846449999995</v>
      </c>
      <c r="H40">
        <f t="shared" si="24"/>
        <v>-18.953961697649994</v>
      </c>
      <c r="I40">
        <f t="shared" si="24"/>
        <v>-20.034337514416045</v>
      </c>
      <c r="J40">
        <f t="shared" si="24"/>
        <v>-21.176294752737761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>
        <f t="shared" ref="F41:J41" si="25">SUM(F38:F40)</f>
        <v>167.58734999999996</v>
      </c>
      <c r="G41">
        <f t="shared" si="25"/>
        <v>177.13982894999995</v>
      </c>
      <c r="H41">
        <f t="shared" si="25"/>
        <v>187.23679920014996</v>
      </c>
      <c r="I41">
        <f t="shared" si="25"/>
        <v>197.90929675455851</v>
      </c>
      <c r="J41">
        <f t="shared" si="25"/>
        <v>209.19012666956834</v>
      </c>
    </row>
    <row r="42" spans="1:10" ht="15" customHeight="1">
      <c r="D42" t="str">
        <f ca="1">IFERROR(_xlfn.FORMULATEXT(D41),"")</f>
        <v>=D90</v>
      </c>
    </row>
    <row r="43" spans="1:10" ht="15" customHeight="1">
      <c r="B43" t="s">
        <v>57</v>
      </c>
      <c r="E43">
        <f>D45</f>
        <v>13</v>
      </c>
      <c r="F43">
        <f t="shared" ref="F43:J43" si="26">E45</f>
        <v>10.311</v>
      </c>
      <c r="G43">
        <f t="shared" si="26"/>
        <v>7.6219999999999999</v>
      </c>
      <c r="H43">
        <f t="shared" si="26"/>
        <v>4.9329999999999998</v>
      </c>
      <c r="I43">
        <f t="shared" si="26"/>
        <v>2.2439999999999998</v>
      </c>
      <c r="J43">
        <f t="shared" si="26"/>
        <v>0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>
        <f t="shared" ref="F44:J44" si="27">MIN(F32*-1,F43)*-1</f>
        <v>-2.6890000000000001</v>
      </c>
      <c r="G44">
        <f t="shared" si="27"/>
        <v>-2.6890000000000001</v>
      </c>
      <c r="H44">
        <f t="shared" si="27"/>
        <v>-2.6890000000000001</v>
      </c>
      <c r="I44">
        <f t="shared" si="27"/>
        <v>-2.2439999999999998</v>
      </c>
      <c r="J44">
        <f t="shared" si="27"/>
        <v>0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>
        <f t="shared" ref="F45:J45" si="28">SUM(F43:F44)</f>
        <v>7.6219999999999999</v>
      </c>
      <c r="G45">
        <f t="shared" si="28"/>
        <v>4.9329999999999998</v>
      </c>
      <c r="H45">
        <f t="shared" si="28"/>
        <v>2.2439999999999998</v>
      </c>
      <c r="I45">
        <f t="shared" si="28"/>
        <v>0</v>
      </c>
      <c r="J45">
        <f t="shared" si="28"/>
        <v>0</v>
      </c>
    </row>
    <row r="46" spans="1:10" ht="15" customHeight="1">
      <c r="D46" t="str">
        <f ca="1">IFERROR(_xlfn.FORMULATEXT(D45),"")</f>
        <v>=D91</v>
      </c>
    </row>
    <row r="47" spans="1:10" ht="15" customHeight="1">
      <c r="B47" t="s">
        <v>60</v>
      </c>
      <c r="E47">
        <f>D50</f>
        <v>231</v>
      </c>
      <c r="F47">
        <f t="shared" ref="F47:J47" ca="1" si="29">E50</f>
        <v>231.07044440669827</v>
      </c>
      <c r="G47">
        <f t="shared" ca="1" si="29"/>
        <v>230.09882586360391</v>
      </c>
      <c r="H47">
        <f t="shared" ca="1" si="29"/>
        <v>229.15290685538133</v>
      </c>
      <c r="I47">
        <f t="shared" ca="1" si="29"/>
        <v>228.23304717551886</v>
      </c>
      <c r="J47">
        <f t="shared" ca="1" si="29"/>
        <v>227.80418894148215</v>
      </c>
    </row>
    <row r="48" spans="1:10" ht="15" customHeight="1">
      <c r="B48" t="s">
        <v>61</v>
      </c>
      <c r="E48">
        <f ca="1">E80</f>
        <v>20.877380097255315</v>
      </c>
      <c r="F48">
        <f t="shared" ref="F48:J48" ca="1" si="30">F80</f>
        <v>20.497526014443778</v>
      </c>
      <c r="G48">
        <f t="shared" ca="1" si="30"/>
        <v>20.650434124450062</v>
      </c>
      <c r="H48">
        <f t="shared" ca="1" si="30"/>
        <v>20.240186564665521</v>
      </c>
      <c r="I48">
        <f t="shared" ca="1" si="30"/>
        <v>20.381555086450678</v>
      </c>
      <c r="J48">
        <f t="shared" ca="1" si="30"/>
        <v>20.519914074510265</v>
      </c>
    </row>
    <row r="49" spans="1:10" ht="15" customHeight="1">
      <c r="B49" t="s">
        <v>62</v>
      </c>
      <c r="E49">
        <f ca="1">E50-E47-E48</f>
        <v>-20.806935690557044</v>
      </c>
      <c r="F49">
        <f t="shared" ref="F49:J49" ca="1" si="31">F50-F47-F48</f>
        <v>-21.469144557538144</v>
      </c>
      <c r="G49">
        <f t="shared" ca="1" si="31"/>
        <v>-21.596353132672636</v>
      </c>
      <c r="H49">
        <f t="shared" ca="1" si="31"/>
        <v>-21.16004624452799</v>
      </c>
      <c r="I49">
        <f t="shared" ca="1" si="31"/>
        <v>-20.810413320487388</v>
      </c>
      <c r="J49">
        <f t="shared" ca="1" si="31"/>
        <v>-18.579255892862786</v>
      </c>
    </row>
    <row r="50" spans="1:10" ht="15" customHeight="1">
      <c r="B50" t="s">
        <v>63</v>
      </c>
      <c r="D50">
        <f>D101</f>
        <v>231</v>
      </c>
      <c r="E50">
        <f ca="1">E54</f>
        <v>231.07044440669827</v>
      </c>
      <c r="F50">
        <f t="shared" ref="F50:J50" ca="1" si="32">F54</f>
        <v>230.09882586360391</v>
      </c>
      <c r="G50">
        <f t="shared" ca="1" si="32"/>
        <v>229.15290685538133</v>
      </c>
      <c r="H50">
        <f t="shared" ca="1" si="32"/>
        <v>228.23304717551886</v>
      </c>
      <c r="I50">
        <f t="shared" ca="1" si="32"/>
        <v>227.80418894148215</v>
      </c>
      <c r="J50">
        <f t="shared" ca="1" si="32"/>
        <v>229.74484712312963</v>
      </c>
    </row>
    <row r="52" spans="1:10" ht="15" customHeight="1">
      <c r="B52" t="s">
        <v>64</v>
      </c>
      <c r="C52">
        <f>C58/C59</f>
        <v>1142.8571428571427</v>
      </c>
      <c r="D52">
        <f>D58/D59</f>
        <v>1135.7142857142856</v>
      </c>
      <c r="E52">
        <f ca="1">E34*E94</f>
        <v>1158.996031476416</v>
      </c>
      <c r="F52">
        <f t="shared" ref="F52:J52" ca="1" si="33">F34*F94</f>
        <v>1171.2630418828849</v>
      </c>
      <c r="G52">
        <f t="shared" ca="1" si="33"/>
        <v>1183.7136203955808</v>
      </c>
      <c r="H52">
        <f t="shared" ca="1" si="33"/>
        <v>1196.3503369679918</v>
      </c>
      <c r="I52">
        <f t="shared" ca="1" si="33"/>
        <v>1209.315635296301</v>
      </c>
      <c r="J52">
        <f t="shared" ca="1" si="33"/>
        <v>1223.1774794509258</v>
      </c>
    </row>
    <row r="53" spans="1:10" ht="15" customHeight="1">
      <c r="B53" t="s">
        <v>50</v>
      </c>
      <c r="C53" s="44">
        <f>C52/C94</f>
        <v>0.30395136778115495</v>
      </c>
      <c r="D53" s="44">
        <f>D52/D94</f>
        <v>0.29808773903262087</v>
      </c>
      <c r="E53" s="44">
        <f ca="1">E52/E94</f>
        <v>0.30099999999999999</v>
      </c>
      <c r="F53" s="44">
        <f t="shared" ref="F53:J53" ca="1" si="34">F52/F94</f>
        <v>0.30099999999999999</v>
      </c>
      <c r="G53" s="44">
        <f t="shared" ca="1" si="34"/>
        <v>0.30099999999999999</v>
      </c>
      <c r="H53" s="44">
        <f t="shared" ca="1" si="34"/>
        <v>0.30099999999999999</v>
      </c>
      <c r="I53" s="44">
        <f t="shared" ca="1" si="34"/>
        <v>0.30099999999999999</v>
      </c>
      <c r="J53" s="44">
        <f t="shared" ca="1" si="34"/>
        <v>0.30099999999999999</v>
      </c>
    </row>
    <row r="54" spans="1:10" ht="15" customHeight="1">
      <c r="B54" t="s">
        <v>65</v>
      </c>
      <c r="C54">
        <f>C101</f>
        <v>230</v>
      </c>
      <c r="D54">
        <f>D101</f>
        <v>231</v>
      </c>
      <c r="E54">
        <f ca="1">E58-E57-E56-E55</f>
        <v>231.07044440669827</v>
      </c>
      <c r="F54">
        <f t="shared" ref="F54:J54" ca="1" si="35">F58-F57-F56-F55</f>
        <v>230.09882586360391</v>
      </c>
      <c r="G54">
        <f t="shared" ca="1" si="35"/>
        <v>229.15290685538133</v>
      </c>
      <c r="H54">
        <f t="shared" ca="1" si="35"/>
        <v>228.23304717551886</v>
      </c>
      <c r="I54">
        <f t="shared" ca="1" si="35"/>
        <v>227.80418894148215</v>
      </c>
      <c r="J54">
        <f t="shared" ca="1" si="35"/>
        <v>229.74484712312963</v>
      </c>
    </row>
    <row r="55" spans="1:10" ht="15" customHeight="1">
      <c r="B55" t="s">
        <v>66</v>
      </c>
      <c r="C55">
        <f>C91*-1</f>
        <v>-12</v>
      </c>
      <c r="D55">
        <f>D91*-1</f>
        <v>-13</v>
      </c>
      <c r="E55">
        <f>E91*-1</f>
        <v>-10.311</v>
      </c>
      <c r="F55">
        <f t="shared" ref="F55:J55" si="36">F91*-1</f>
        <v>-7.6219999999999999</v>
      </c>
      <c r="G55">
        <f t="shared" si="36"/>
        <v>-4.9329999999999998</v>
      </c>
      <c r="H55">
        <f t="shared" si="36"/>
        <v>-2.2439999999999998</v>
      </c>
      <c r="I55">
        <f t="shared" si="36"/>
        <v>0</v>
      </c>
      <c r="J55">
        <f t="shared" si="36"/>
        <v>0</v>
      </c>
    </row>
    <row r="56" spans="1:10" ht="15" customHeight="1">
      <c r="B56" t="s">
        <v>67</v>
      </c>
      <c r="C56">
        <f t="shared" ref="C56:E57" si="37">C92*-1</f>
        <v>-50</v>
      </c>
      <c r="D56">
        <f t="shared" si="37"/>
        <v>-50</v>
      </c>
      <c r="E56">
        <f t="shared" si="37"/>
        <v>-50</v>
      </c>
      <c r="F56">
        <f t="shared" ref="F56:J56" si="38">F92*-1</f>
        <v>-50</v>
      </c>
      <c r="G56">
        <f t="shared" si="38"/>
        <v>-50</v>
      </c>
      <c r="H56">
        <f t="shared" si="38"/>
        <v>-50</v>
      </c>
      <c r="I56">
        <f t="shared" si="38"/>
        <v>-50</v>
      </c>
      <c r="J56">
        <f t="shared" si="38"/>
        <v>-50</v>
      </c>
    </row>
    <row r="57" spans="1:10" ht="15" customHeight="1">
      <c r="B57" t="s">
        <v>31</v>
      </c>
      <c r="C57">
        <f t="shared" si="37"/>
        <v>-8</v>
      </c>
      <c r="D57">
        <f t="shared" si="37"/>
        <v>-9</v>
      </c>
      <c r="E57">
        <f t="shared" si="37"/>
        <v>-8.5</v>
      </c>
      <c r="F57">
        <f t="shared" ref="F57:J57" si="39">F93*-1</f>
        <v>-8.5</v>
      </c>
      <c r="G57">
        <f t="shared" si="39"/>
        <v>-8.5</v>
      </c>
      <c r="H57">
        <f t="shared" si="39"/>
        <v>-8.5</v>
      </c>
      <c r="I57">
        <f t="shared" si="39"/>
        <v>-8.5</v>
      </c>
      <c r="J57">
        <f t="shared" si="39"/>
        <v>-8.5</v>
      </c>
    </row>
    <row r="58" spans="1:10" ht="15" customHeight="1">
      <c r="B58" t="s">
        <v>68</v>
      </c>
      <c r="C58" s="49">
        <f>SUM(C54:C57)</f>
        <v>160</v>
      </c>
      <c r="D58" s="49">
        <f>SUM(D54:D57)</f>
        <v>159</v>
      </c>
      <c r="E58">
        <f ca="1">E59*E52</f>
        <v>162.25944440669826</v>
      </c>
      <c r="F58">
        <f t="shared" ref="F58:J58" ca="1" si="40">F59*F52</f>
        <v>163.97682586360389</v>
      </c>
      <c r="G58">
        <f t="shared" ca="1" si="40"/>
        <v>165.71990685538134</v>
      </c>
      <c r="H58">
        <f t="shared" ca="1" si="40"/>
        <v>167.48904717551886</v>
      </c>
      <c r="I58">
        <f t="shared" ca="1" si="40"/>
        <v>169.30418894148215</v>
      </c>
      <c r="J58">
        <f t="shared" ca="1" si="40"/>
        <v>171.24484712312963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>
        <f>E35</f>
        <v>0.14000000000000001</v>
      </c>
      <c r="F59" s="44">
        <f t="shared" ref="F59:J59" si="41">F35</f>
        <v>0.14000000000000001</v>
      </c>
      <c r="G59" s="44">
        <f t="shared" si="41"/>
        <v>0.14000000000000001</v>
      </c>
      <c r="H59" s="44">
        <f t="shared" si="41"/>
        <v>0.14000000000000001</v>
      </c>
      <c r="I59" s="44">
        <f t="shared" si="41"/>
        <v>0.14000000000000001</v>
      </c>
      <c r="J59" s="44">
        <f t="shared" si="41"/>
        <v>0.14000000000000001</v>
      </c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  <c r="E62">
        <f ca="1">E17*AVERAGE(D16:E16)</f>
        <v>162.6493399915212</v>
      </c>
      <c r="F62">
        <f t="shared" ref="F62:J62" ca="1" si="42">F17*AVERAGE(E16:F16)</f>
        <v>162.3974488954814</v>
      </c>
      <c r="G62">
        <f t="shared" ca="1" si="42"/>
        <v>163.93442956091553</v>
      </c>
      <c r="H62">
        <f t="shared" ca="1" si="42"/>
        <v>163.62051288619489</v>
      </c>
      <c r="I62">
        <f t="shared" ca="1" si="42"/>
        <v>165.14718468254691</v>
      </c>
      <c r="J62">
        <f t="shared" ca="1" si="42"/>
        <v>166.67820869480386</v>
      </c>
    </row>
    <row r="63" spans="1:10" ht="15" customHeight="1">
      <c r="B63" t="s">
        <v>72</v>
      </c>
      <c r="C63" s="49">
        <v>-106</v>
      </c>
      <c r="D63" s="49">
        <v>-107</v>
      </c>
      <c r="E63">
        <f ca="1">E19*AVERAGE(D18:E18)</f>
        <v>-108.34581150232098</v>
      </c>
      <c r="F63">
        <f t="shared" ref="F63:J63" ca="1" si="43">F19*AVERAGE(E18:F18)</f>
        <v>-109.58213661212264</v>
      </c>
      <c r="G63">
        <f t="shared" ca="1" si="43"/>
        <v>-110.84698788915996</v>
      </c>
      <c r="H63">
        <f t="shared" ca="1" si="43"/>
        <v>-112.12954708407575</v>
      </c>
      <c r="I63">
        <f t="shared" ca="1" si="43"/>
        <v>-113.4300621077204</v>
      </c>
      <c r="J63">
        <f t="shared" ca="1" si="43"/>
        <v>-114.74878434169607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44">SUM(D62:D63)</f>
        <v>54</v>
      </c>
      <c r="E64">
        <f t="shared" ca="1" si="44"/>
        <v>54.303528489200218</v>
      </c>
      <c r="F64">
        <f t="shared" ref="F64:J64" ca="1" si="45">SUM(F62:F63)</f>
        <v>52.815312283358764</v>
      </c>
      <c r="G64">
        <f t="shared" ca="1" si="45"/>
        <v>53.08744167175557</v>
      </c>
      <c r="H64">
        <f t="shared" ca="1" si="45"/>
        <v>51.490965802119135</v>
      </c>
      <c r="I64">
        <f t="shared" ca="1" si="45"/>
        <v>51.717122574826504</v>
      </c>
      <c r="J64">
        <f t="shared" ca="1" si="45"/>
        <v>51.929424353107791</v>
      </c>
    </row>
    <row r="66" spans="2:10" ht="15" customHeight="1">
      <c r="B66" t="s">
        <v>74</v>
      </c>
      <c r="C66" s="49">
        <v>-5</v>
      </c>
      <c r="D66" s="49">
        <v>-5.0999999999999996</v>
      </c>
      <c r="E66">
        <f ca="1">E25*E16</f>
        <v>-5.0723738161693763</v>
      </c>
      <c r="F66">
        <f t="shared" ref="F66:J66" ca="1" si="46">F25*F16</f>
        <v>-5.1205419885250461</v>
      </c>
      <c r="G66">
        <f t="shared" ca="1" si="46"/>
        <v>-5.1688427854959578</v>
      </c>
      <c r="H66">
        <f t="shared" ca="1" si="46"/>
        <v>-5.2172470530639377</v>
      </c>
      <c r="I66">
        <f t="shared" ca="1" si="46"/>
        <v>-5.2657508696426927</v>
      </c>
      <c r="J66">
        <f t="shared" ca="1" si="46"/>
        <v>-5.3144314015041196</v>
      </c>
    </row>
    <row r="67" spans="2:10" ht="15" customHeight="1">
      <c r="B67" t="s">
        <v>75</v>
      </c>
      <c r="C67">
        <f>SUM(C64,C66)</f>
        <v>49</v>
      </c>
      <c r="D67">
        <f t="shared" ref="D67:E67" si="47">SUM(D64,D66)</f>
        <v>48.9</v>
      </c>
      <c r="E67">
        <f t="shared" ca="1" si="47"/>
        <v>49.231154673030844</v>
      </c>
      <c r="F67">
        <f t="shared" ref="F67:J67" ca="1" si="48">SUM(F64,F66)</f>
        <v>47.694770294833717</v>
      </c>
      <c r="G67">
        <f t="shared" ca="1" si="48"/>
        <v>47.918598886259616</v>
      </c>
      <c r="H67">
        <f t="shared" ca="1" si="48"/>
        <v>46.273718749055199</v>
      </c>
      <c r="I67">
        <f t="shared" ca="1" si="48"/>
        <v>46.45137170518381</v>
      </c>
      <c r="J67">
        <f t="shared" ca="1" si="48"/>
        <v>46.614992951603668</v>
      </c>
    </row>
    <row r="68" spans="2:10" ht="15" customHeight="1">
      <c r="C68" s="49"/>
      <c r="D68" s="49"/>
    </row>
    <row r="69" spans="2:10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>
        <f t="shared" ref="F69:J69" si="49">F22*F87</f>
        <v>9.0686887200000008</v>
      </c>
      <c r="G69">
        <f t="shared" si="49"/>
        <v>9.1956503620800003</v>
      </c>
      <c r="H69">
        <f t="shared" si="49"/>
        <v>9.3243894671491194</v>
      </c>
      <c r="I69">
        <f t="shared" si="49"/>
        <v>9.4549309196892075</v>
      </c>
      <c r="J69">
        <f t="shared" si="49"/>
        <v>9.587299952564857</v>
      </c>
    </row>
    <row r="70" spans="2:10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>
        <f t="shared" ref="F70:J70" si="50">F23*F87</f>
        <v>11.109143681999999</v>
      </c>
      <c r="G70">
        <f t="shared" si="50"/>
        <v>11.264671693547999</v>
      </c>
      <c r="H70">
        <f t="shared" si="50"/>
        <v>11.422377097257671</v>
      </c>
      <c r="I70">
        <f t="shared" si="50"/>
        <v>11.58229037661928</v>
      </c>
      <c r="J70">
        <f t="shared" si="50"/>
        <v>11.74444244189195</v>
      </c>
    </row>
    <row r="71" spans="2:10" ht="15" customHeight="1">
      <c r="B71" t="s">
        <v>78</v>
      </c>
      <c r="C71">
        <f>SUM(C67,C69:C70)</f>
        <v>68</v>
      </c>
      <c r="D71">
        <f t="shared" ref="D71:E71" si="51">SUM(D67,D69:D70)</f>
        <v>68.599999999999994</v>
      </c>
      <c r="E71">
        <f t="shared" ca="1" si="51"/>
        <v>69.130397673030842</v>
      </c>
      <c r="F71">
        <f t="shared" ref="F71:J71" ca="1" si="52">SUM(F67,F69:F70)</f>
        <v>67.87260269683371</v>
      </c>
      <c r="G71">
        <f t="shared" ca="1" si="52"/>
        <v>68.378920941887614</v>
      </c>
      <c r="H71">
        <f t="shared" ca="1" si="52"/>
        <v>67.02048531346199</v>
      </c>
      <c r="I71">
        <f t="shared" ca="1" si="52"/>
        <v>67.488593001492305</v>
      </c>
      <c r="J71">
        <f t="shared" ca="1" si="52"/>
        <v>67.946735346060478</v>
      </c>
    </row>
    <row r="73" spans="2:10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 ca="1">E24*E71</f>
        <v>-41.478238603818504</v>
      </c>
      <c r="F73">
        <f t="shared" ref="F73:J73" ca="1" si="53">F24*F71</f>
        <v>-40.723561618100227</v>
      </c>
      <c r="G73">
        <f t="shared" ca="1" si="53"/>
        <v>-41.027352565132567</v>
      </c>
      <c r="H73">
        <f t="shared" ca="1" si="53"/>
        <v>-40.212291188077195</v>
      </c>
      <c r="I73">
        <f t="shared" ca="1" si="53"/>
        <v>-40.49315580089538</v>
      </c>
      <c r="J73">
        <f t="shared" ca="1" si="53"/>
        <v>-40.768041207636287</v>
      </c>
    </row>
    <row r="74" spans="2:10" ht="15" customHeight="1">
      <c r="B74" t="s">
        <v>80</v>
      </c>
      <c r="C74">
        <f>SUM(C71,C73)</f>
        <v>27.200000000000003</v>
      </c>
      <c r="D74">
        <f t="shared" ref="D74:E74" si="54">SUM(D71,D73)</f>
        <v>27.439999999999998</v>
      </c>
      <c r="E74">
        <f t="shared" ca="1" si="54"/>
        <v>27.652159069212338</v>
      </c>
      <c r="F74">
        <f t="shared" ref="F74:J74" ca="1" si="55">SUM(F71,F73)</f>
        <v>27.149041078733482</v>
      </c>
      <c r="G74">
        <f t="shared" ca="1" si="55"/>
        <v>27.351568376755047</v>
      </c>
      <c r="H74">
        <f t="shared" ca="1" si="55"/>
        <v>26.808194125384794</v>
      </c>
      <c r="I74">
        <f t="shared" ca="1" si="55"/>
        <v>26.995437200596925</v>
      </c>
      <c r="J74">
        <f t="shared" ca="1" si="55"/>
        <v>27.178694138424191</v>
      </c>
    </row>
    <row r="76" spans="2:10" ht="15" customHeight="1">
      <c r="B76" t="s">
        <v>81</v>
      </c>
      <c r="C76" s="49">
        <v>-3</v>
      </c>
      <c r="D76" s="49">
        <v>-1</v>
      </c>
      <c r="E76">
        <f>E26</f>
        <v>0</v>
      </c>
      <c r="F76">
        <f t="shared" ref="F76:J76" si="56">F26</f>
        <v>0</v>
      </c>
      <c r="G76">
        <f t="shared" si="56"/>
        <v>0</v>
      </c>
      <c r="H76">
        <f t="shared" si="56"/>
        <v>0</v>
      </c>
      <c r="I76">
        <f t="shared" si="56"/>
        <v>0</v>
      </c>
      <c r="J76">
        <f t="shared" si="56"/>
        <v>0</v>
      </c>
    </row>
    <row r="77" spans="2:10" ht="15" customHeight="1">
      <c r="B77" t="s">
        <v>82</v>
      </c>
      <c r="C77">
        <f>SUM(C74,C76)</f>
        <v>24.200000000000003</v>
      </c>
      <c r="D77">
        <f t="shared" ref="D77:E77" si="57">SUM(D74,D76)</f>
        <v>26.439999999999998</v>
      </c>
      <c r="E77">
        <f t="shared" ca="1" si="57"/>
        <v>27.652159069212338</v>
      </c>
      <c r="F77">
        <f t="shared" ref="F77:J77" ca="1" si="58">SUM(F74,F76)</f>
        <v>27.149041078733482</v>
      </c>
      <c r="G77">
        <f t="shared" ca="1" si="58"/>
        <v>27.351568376755047</v>
      </c>
      <c r="H77">
        <f t="shared" ca="1" si="58"/>
        <v>26.808194125384794</v>
      </c>
      <c r="I77">
        <f t="shared" ca="1" si="58"/>
        <v>26.995437200596925</v>
      </c>
      <c r="J77">
        <f t="shared" ca="1" si="58"/>
        <v>27.178694138424191</v>
      </c>
    </row>
    <row r="79" spans="2:10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 ca="1">E27*E77</f>
        <v>-6.7747789719570228</v>
      </c>
      <c r="F79">
        <f t="shared" ref="F79:J79" ca="1" si="59">F27*F77</f>
        <v>-6.6515150642897032</v>
      </c>
      <c r="G79">
        <f t="shared" ca="1" si="59"/>
        <v>-6.7011342523049864</v>
      </c>
      <c r="H79">
        <f t="shared" ca="1" si="59"/>
        <v>-6.5680075607192743</v>
      </c>
      <c r="I79">
        <f t="shared" ca="1" si="59"/>
        <v>-6.6138821141462465</v>
      </c>
      <c r="J79">
        <f t="shared" ca="1" si="59"/>
        <v>-6.6587800639139267</v>
      </c>
    </row>
    <row r="80" spans="2:10" ht="15" customHeight="1">
      <c r="B80" t="s">
        <v>61</v>
      </c>
      <c r="C80">
        <f>SUM(C77,C79)</f>
        <v>18.271000000000001</v>
      </c>
      <c r="D80">
        <f t="shared" ref="D80:E80" si="60">SUM(D77,D79)</f>
        <v>19.962199999999999</v>
      </c>
      <c r="E80">
        <f t="shared" ca="1" si="60"/>
        <v>20.877380097255315</v>
      </c>
      <c r="F80">
        <f t="shared" ref="F80:J80" ca="1" si="61">SUM(F77,F79)</f>
        <v>20.497526014443778</v>
      </c>
      <c r="G80">
        <f t="shared" ca="1" si="61"/>
        <v>20.650434124450062</v>
      </c>
      <c r="H80">
        <f t="shared" ca="1" si="61"/>
        <v>20.240186564665521</v>
      </c>
      <c r="I80">
        <f t="shared" ca="1" si="61"/>
        <v>20.381555086450678</v>
      </c>
      <c r="J80">
        <f t="shared" ca="1" si="61"/>
        <v>20.519914074510265</v>
      </c>
    </row>
    <row r="81" spans="1:10" ht="15" customHeight="1">
      <c r="C81" s="44"/>
      <c r="D81" s="44"/>
    </row>
    <row r="82" spans="1:10" ht="15" customHeight="1">
      <c r="B82" t="s">
        <v>84</v>
      </c>
      <c r="C82">
        <f>C80-C76*(1+C28)</f>
        <v>20.521000000000001</v>
      </c>
      <c r="D82">
        <f t="shared" ref="D82:E82" si="62">D80-D76*(1+D28)</f>
        <v>20.712199999999999</v>
      </c>
      <c r="E82">
        <f t="shared" ca="1" si="62"/>
        <v>20.877380097255315</v>
      </c>
      <c r="F82">
        <f t="shared" ref="F82:J82" ca="1" si="63">F80-F76*(1+F28)</f>
        <v>20.497526014443778</v>
      </c>
      <c r="G82">
        <f t="shared" ca="1" si="63"/>
        <v>20.650434124450062</v>
      </c>
      <c r="H82">
        <f t="shared" ca="1" si="63"/>
        <v>20.240186564665521</v>
      </c>
      <c r="I82">
        <f t="shared" ca="1" si="63"/>
        <v>20.381555086450678</v>
      </c>
      <c r="J82">
        <f t="shared" ca="1" si="63"/>
        <v>20.519914074510265</v>
      </c>
    </row>
    <row r="84" spans="1:10" ht="15" customHeight="1">
      <c r="A84" s="4" t="s">
        <v>85</v>
      </c>
    </row>
    <row r="85" spans="1:10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>
        <f t="shared" ref="F85:J85" si="64">F6*F97</f>
        <v>217.59411714767998</v>
      </c>
      <c r="G85">
        <f t="shared" si="64"/>
        <v>220.64043478774749</v>
      </c>
      <c r="H85">
        <f t="shared" si="64"/>
        <v>223.72940087477596</v>
      </c>
      <c r="I85">
        <f t="shared" si="64"/>
        <v>226.86161248702282</v>
      </c>
      <c r="J85">
        <f t="shared" si="64"/>
        <v>230.03767506184116</v>
      </c>
    </row>
    <row r="86" spans="1:10" ht="15" customHeight="1">
      <c r="B86" t="s">
        <v>87</v>
      </c>
      <c r="C86" s="49">
        <v>715</v>
      </c>
      <c r="D86" s="49">
        <v>695</v>
      </c>
      <c r="E86">
        <f ca="1">MAX(0,SUM(E97:E98,E101)-SUM(E85,E87:E93))</f>
        <v>694.66429528669778</v>
      </c>
      <c r="F86">
        <f t="shared" ref="F86:J86" ca="1" si="65">MAX(0,SUM(F97:F98,F101)-SUM(F85,F87:F93))</f>
        <v>694.76369465592416</v>
      </c>
      <c r="G86">
        <f t="shared" ca="1" si="65"/>
        <v>694.47753576079413</v>
      </c>
      <c r="H86">
        <f t="shared" ca="1" si="65"/>
        <v>693.77827024075714</v>
      </c>
      <c r="I86">
        <f t="shared" ca="1" si="65"/>
        <v>692.65627876402732</v>
      </c>
      <c r="J86">
        <f t="shared" ca="1" si="65"/>
        <v>691.15976644274451</v>
      </c>
    </row>
    <row r="87" spans="1:10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>
        <f t="shared" ref="F87:J87" si="66">(1+F7)*E87</f>
        <v>2267.17218</v>
      </c>
      <c r="G87">
        <f t="shared" si="66"/>
        <v>2298.9125905199999</v>
      </c>
      <c r="H87">
        <f t="shared" si="66"/>
        <v>2331.09736678728</v>
      </c>
      <c r="I87">
        <f t="shared" si="66"/>
        <v>2363.732729922302</v>
      </c>
      <c r="J87">
        <f t="shared" si="66"/>
        <v>2396.8249881412144</v>
      </c>
    </row>
    <row r="88" spans="1:10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>
        <f t="shared" ref="F88:J88" si="67">F8</f>
        <v>375</v>
      </c>
      <c r="G88">
        <f t="shared" si="67"/>
        <v>375</v>
      </c>
      <c r="H88">
        <f t="shared" si="67"/>
        <v>375</v>
      </c>
      <c r="I88">
        <f t="shared" si="67"/>
        <v>375</v>
      </c>
      <c r="J88">
        <f t="shared" si="67"/>
        <v>375</v>
      </c>
    </row>
    <row r="89" spans="1:10" ht="15" customHeight="1">
      <c r="B89" t="s">
        <v>89</v>
      </c>
      <c r="C89" s="49">
        <v>90</v>
      </c>
      <c r="D89" s="49">
        <v>103</v>
      </c>
      <c r="E89">
        <f>E9</f>
        <v>103</v>
      </c>
      <c r="F89">
        <f t="shared" ref="F89:J89" si="68">F9</f>
        <v>103</v>
      </c>
      <c r="G89">
        <f t="shared" si="68"/>
        <v>103</v>
      </c>
      <c r="H89">
        <f t="shared" si="68"/>
        <v>103</v>
      </c>
      <c r="I89">
        <f t="shared" si="68"/>
        <v>103</v>
      </c>
      <c r="J89">
        <f t="shared" si="68"/>
        <v>103</v>
      </c>
    </row>
    <row r="90" spans="1:10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>
        <f t="shared" ref="F90:J90" si="69">F41</f>
        <v>167.58734999999996</v>
      </c>
      <c r="G90">
        <f t="shared" si="69"/>
        <v>177.13982894999995</v>
      </c>
      <c r="H90">
        <f t="shared" si="69"/>
        <v>187.23679920014996</v>
      </c>
      <c r="I90">
        <f t="shared" si="69"/>
        <v>197.90929675455851</v>
      </c>
      <c r="J90">
        <f t="shared" si="69"/>
        <v>209.19012666956834</v>
      </c>
    </row>
    <row r="91" spans="1:10" ht="15" customHeight="1">
      <c r="B91" t="s">
        <v>66</v>
      </c>
      <c r="C91" s="49">
        <v>12</v>
      </c>
      <c r="D91" s="49">
        <v>13</v>
      </c>
      <c r="E91">
        <f>E45</f>
        <v>10.311</v>
      </c>
      <c r="F91">
        <f t="shared" ref="F91:J91" si="70">F45</f>
        <v>7.6219999999999999</v>
      </c>
      <c r="G91">
        <f t="shared" si="70"/>
        <v>4.9329999999999998</v>
      </c>
      <c r="H91">
        <f t="shared" si="70"/>
        <v>2.2439999999999998</v>
      </c>
      <c r="I91">
        <f t="shared" si="70"/>
        <v>0</v>
      </c>
      <c r="J91">
        <f t="shared" si="70"/>
        <v>0</v>
      </c>
    </row>
    <row r="92" spans="1:10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>
        <f t="shared" ref="F92:J92" si="71">E92</f>
        <v>50</v>
      </c>
      <c r="G92">
        <f t="shared" si="71"/>
        <v>50</v>
      </c>
      <c r="H92">
        <f t="shared" si="71"/>
        <v>50</v>
      </c>
      <c r="I92">
        <f t="shared" si="71"/>
        <v>50</v>
      </c>
      <c r="J92">
        <f t="shared" si="71"/>
        <v>50</v>
      </c>
    </row>
    <row r="93" spans="1:10" ht="15" customHeight="1">
      <c r="B93" t="s">
        <v>31</v>
      </c>
      <c r="C93" s="49">
        <v>8</v>
      </c>
      <c r="D93" s="49">
        <v>9</v>
      </c>
      <c r="E93">
        <f>E10</f>
        <v>8.5</v>
      </c>
      <c r="F93">
        <f t="shared" ref="F93:J93" si="72">F10</f>
        <v>8.5</v>
      </c>
      <c r="G93">
        <f t="shared" si="72"/>
        <v>8.5</v>
      </c>
      <c r="H93">
        <f t="shared" si="72"/>
        <v>8.5</v>
      </c>
      <c r="I93">
        <f t="shared" si="72"/>
        <v>8.5</v>
      </c>
      <c r="J93">
        <f t="shared" si="72"/>
        <v>8.5</v>
      </c>
    </row>
    <row r="94" spans="1:10" ht="15" customHeight="1">
      <c r="B94" t="s">
        <v>91</v>
      </c>
      <c r="C94">
        <f>SUM(C85:C93)</f>
        <v>3760</v>
      </c>
      <c r="D94">
        <f t="shared" ref="D94:E94" si="73">SUM(D85:D93)</f>
        <v>3810</v>
      </c>
      <c r="E94">
        <f t="shared" ca="1" si="73"/>
        <v>3850.4851544066978</v>
      </c>
      <c r="F94">
        <f t="shared" ref="F94:J94" ca="1" si="74">SUM(F85:F93)</f>
        <v>3891.239341803604</v>
      </c>
      <c r="G94">
        <f t="shared" ca="1" si="74"/>
        <v>3932.6033900185412</v>
      </c>
      <c r="H94">
        <f t="shared" ca="1" si="74"/>
        <v>3974.5858371029631</v>
      </c>
      <c r="I94">
        <f t="shared" ca="1" si="74"/>
        <v>4017.6599179279106</v>
      </c>
      <c r="J94">
        <f t="shared" ca="1" si="74"/>
        <v>4063.7125563153681</v>
      </c>
    </row>
    <row r="95" spans="1:10" ht="15" customHeight="1">
      <c r="D95" s="44"/>
    </row>
    <row r="96" spans="1:10" ht="15" customHeight="1">
      <c r="B96" t="s">
        <v>92</v>
      </c>
      <c r="C96" s="49">
        <v>0</v>
      </c>
      <c r="D96" s="49">
        <v>0</v>
      </c>
      <c r="E96">
        <f ca="1">MAX(0,SUM(E85,E87:E93)-SUM(E97:E98,E101))</f>
        <v>0</v>
      </c>
      <c r="F96">
        <f t="shared" ref="F96:J96" ca="1" si="75">MAX(0,SUM(F85,F87:F93)-SUM(F97:F98,F101))</f>
        <v>0</v>
      </c>
      <c r="G96">
        <f t="shared" ca="1" si="75"/>
        <v>0</v>
      </c>
      <c r="H96">
        <f t="shared" ca="1" si="75"/>
        <v>0</v>
      </c>
      <c r="I96">
        <f t="shared" ca="1" si="75"/>
        <v>0</v>
      </c>
      <c r="J96">
        <f t="shared" ca="1" si="75"/>
        <v>0</v>
      </c>
    </row>
    <row r="97" spans="1:10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>
        <f t="shared" ref="F97:J97" si="76">F12*F87</f>
        <v>3022.1405159400001</v>
      </c>
      <c r="G97">
        <f t="shared" si="76"/>
        <v>3064.4504831631598</v>
      </c>
      <c r="H97">
        <f t="shared" si="76"/>
        <v>3107.3527899274441</v>
      </c>
      <c r="I97">
        <f t="shared" si="76"/>
        <v>3150.8557289864284</v>
      </c>
      <c r="J97">
        <f t="shared" si="76"/>
        <v>3194.9677091922385</v>
      </c>
    </row>
    <row r="98" spans="1:10" ht="15" customHeight="1">
      <c r="B98" t="s">
        <v>33</v>
      </c>
      <c r="C98" s="49">
        <v>630</v>
      </c>
      <c r="D98" s="49">
        <v>639</v>
      </c>
      <c r="E98">
        <f>E13</f>
        <v>639</v>
      </c>
      <c r="F98">
        <f t="shared" ref="F98:J98" si="77">F13</f>
        <v>639</v>
      </c>
      <c r="G98">
        <f t="shared" si="77"/>
        <v>639</v>
      </c>
      <c r="H98">
        <f t="shared" si="77"/>
        <v>639</v>
      </c>
      <c r="I98">
        <f t="shared" si="77"/>
        <v>639</v>
      </c>
      <c r="J98">
        <f t="shared" si="77"/>
        <v>639</v>
      </c>
    </row>
    <row r="99" spans="1:10" ht="15" customHeight="1">
      <c r="B99" t="s">
        <v>94</v>
      </c>
      <c r="C99">
        <f>SUM(C96:C98)</f>
        <v>3530</v>
      </c>
      <c r="D99">
        <f t="shared" ref="D99:E99" si="78">SUM(D96:D98)</f>
        <v>3579</v>
      </c>
      <c r="E99">
        <f t="shared" ca="1" si="78"/>
        <v>3619.4147099999996</v>
      </c>
      <c r="F99">
        <f t="shared" ref="F99:J99" ca="1" si="79">SUM(F96:F98)</f>
        <v>3661.1405159400001</v>
      </c>
      <c r="G99">
        <f t="shared" ca="1" si="79"/>
        <v>3703.4504831631598</v>
      </c>
      <c r="H99">
        <f t="shared" ca="1" si="79"/>
        <v>3746.3527899274441</v>
      </c>
      <c r="I99">
        <f t="shared" ca="1" si="79"/>
        <v>3789.8557289864284</v>
      </c>
      <c r="J99">
        <f t="shared" ca="1" si="79"/>
        <v>3833.9677091922385</v>
      </c>
    </row>
    <row r="101" spans="1:10" ht="15" customHeight="1">
      <c r="B101" t="s">
        <v>65</v>
      </c>
      <c r="C101" s="49">
        <v>230</v>
      </c>
      <c r="D101" s="49">
        <v>231</v>
      </c>
      <c r="E101">
        <f t="shared" ref="E101:J101" ca="1" si="80">IF(Circswitch=1,E50,0)</f>
        <v>231.07044440669827</v>
      </c>
      <c r="F101">
        <f t="shared" ca="1" si="80"/>
        <v>230.09882586360391</v>
      </c>
      <c r="G101">
        <f t="shared" ca="1" si="80"/>
        <v>229.15290685538133</v>
      </c>
      <c r="H101">
        <f t="shared" ca="1" si="80"/>
        <v>228.23304717551886</v>
      </c>
      <c r="I101">
        <f t="shared" ca="1" si="80"/>
        <v>227.80418894148215</v>
      </c>
      <c r="J101">
        <f t="shared" ca="1" si="80"/>
        <v>229.74484712312963</v>
      </c>
    </row>
    <row r="102" spans="1:10" ht="15" customHeight="1">
      <c r="B102" t="s">
        <v>95</v>
      </c>
      <c r="C102">
        <f>SUM(C99,C101)</f>
        <v>3760</v>
      </c>
      <c r="D102">
        <f t="shared" ref="D102:E102" si="81">SUM(D99,D101)</f>
        <v>3810</v>
      </c>
      <c r="E102">
        <f t="shared" ca="1" si="81"/>
        <v>3850.4851544066978</v>
      </c>
      <c r="F102">
        <f t="shared" ref="F102:J102" ca="1" si="82">SUM(F99,F101)</f>
        <v>3891.239341803604</v>
      </c>
      <c r="G102">
        <f t="shared" ca="1" si="82"/>
        <v>3932.6033900185412</v>
      </c>
      <c r="H102">
        <f t="shared" ca="1" si="82"/>
        <v>3974.5858371029631</v>
      </c>
      <c r="I102">
        <f t="shared" ca="1" si="82"/>
        <v>4017.6599179279106</v>
      </c>
      <c r="J102">
        <f t="shared" ca="1" si="82"/>
        <v>4063.7125563153681</v>
      </c>
    </row>
    <row r="104" spans="1:10" ht="15" customHeight="1">
      <c r="B104" t="s">
        <v>96</v>
      </c>
      <c r="C104">
        <f>C102-C94</f>
        <v>0</v>
      </c>
      <c r="D104">
        <f t="shared" ref="D104:E104" si="83">D102-D94</f>
        <v>0</v>
      </c>
      <c r="E104">
        <f t="shared" ca="1" si="83"/>
        <v>0</v>
      </c>
      <c r="F104">
        <f t="shared" ref="F104:J104" ca="1" si="84">F102-F94</f>
        <v>0</v>
      </c>
      <c r="G104">
        <f t="shared" ca="1" si="84"/>
        <v>0</v>
      </c>
      <c r="H104">
        <f t="shared" ca="1" si="84"/>
        <v>0</v>
      </c>
      <c r="I104">
        <f t="shared" ca="1" si="84"/>
        <v>0</v>
      </c>
      <c r="J104">
        <f t="shared" ca="1" si="84"/>
        <v>0</v>
      </c>
    </row>
    <row r="106" spans="1:10" ht="15" customHeight="1">
      <c r="A106" s="4" t="s">
        <v>97</v>
      </c>
    </row>
    <row r="107" spans="1:10" ht="15" customHeight="1">
      <c r="B107" t="s">
        <v>98</v>
      </c>
      <c r="D107" s="45">
        <v>0.1</v>
      </c>
    </row>
    <row r="108" spans="1:10" ht="15" customHeight="1">
      <c r="B108" t="s">
        <v>99</v>
      </c>
      <c r="D108" s="45">
        <v>1.4999999999999999E-2</v>
      </c>
    </row>
    <row r="109" spans="1:10" ht="15" customHeight="1">
      <c r="B109" t="s">
        <v>100</v>
      </c>
      <c r="E109">
        <f ca="1">E49*-1</f>
        <v>20.806935690557044</v>
      </c>
      <c r="F109">
        <f t="shared" ref="F109:J109" ca="1" si="85">F49*-1</f>
        <v>21.469144557538144</v>
      </c>
      <c r="G109">
        <f t="shared" ca="1" si="85"/>
        <v>21.596353132672636</v>
      </c>
      <c r="H109">
        <f t="shared" ca="1" si="85"/>
        <v>21.16004624452799</v>
      </c>
      <c r="I109">
        <f t="shared" ca="1" si="85"/>
        <v>20.810413320487388</v>
      </c>
      <c r="J109">
        <f t="shared" ca="1" si="85"/>
        <v>18.579255892862786</v>
      </c>
    </row>
    <row r="111" spans="1:10" ht="15" customHeight="1">
      <c r="B111" t="s">
        <v>101</v>
      </c>
      <c r="J111">
        <f ca="1">J109*(1+D108)/(D107-D108)</f>
        <v>221.85817330889091</v>
      </c>
    </row>
    <row r="113" spans="1:10" ht="15" customHeight="1">
      <c r="B113" t="s">
        <v>102</v>
      </c>
      <c r="D113" s="49">
        <v>0</v>
      </c>
      <c r="E113">
        <f>D113+1</f>
        <v>1</v>
      </c>
      <c r="F113">
        <f t="shared" ref="F113:J113" si="86">E113+1</f>
        <v>2</v>
      </c>
      <c r="G113">
        <f t="shared" si="86"/>
        <v>3</v>
      </c>
      <c r="H113">
        <f t="shared" si="86"/>
        <v>4</v>
      </c>
      <c r="I113">
        <f t="shared" si="86"/>
        <v>5</v>
      </c>
      <c r="J113">
        <f t="shared" si="86"/>
        <v>6</v>
      </c>
    </row>
    <row r="114" spans="1:10" ht="15" customHeight="1">
      <c r="B114" t="s">
        <v>103</v>
      </c>
      <c r="D114" s="44">
        <f>1/(1+$D$107)^D113</f>
        <v>1</v>
      </c>
      <c r="E114" s="44">
        <f t="shared" ref="E114:J114" si="87">1/(1+$D$107)^E113</f>
        <v>0.90909090909090906</v>
      </c>
      <c r="F114" s="44">
        <f t="shared" si="87"/>
        <v>0.82644628099173545</v>
      </c>
      <c r="G114" s="44">
        <f t="shared" si="87"/>
        <v>0.75131480090157754</v>
      </c>
      <c r="H114" s="44">
        <f t="shared" si="87"/>
        <v>0.68301345536507052</v>
      </c>
      <c r="I114" s="44">
        <f t="shared" si="87"/>
        <v>0.62092132305915493</v>
      </c>
      <c r="J114" s="44">
        <f t="shared" si="87"/>
        <v>0.56447393005377722</v>
      </c>
    </row>
    <row r="115" spans="1:10" ht="15" customHeight="1">
      <c r="B115" t="s">
        <v>104</v>
      </c>
      <c r="E115">
        <f ca="1">E109*E114</f>
        <v>18.915396082324584</v>
      </c>
      <c r="F115">
        <f t="shared" ref="F115:J115" ca="1" si="88">F109*F114</f>
        <v>17.743094675651356</v>
      </c>
      <c r="G115">
        <f t="shared" ca="1" si="88"/>
        <v>16.225659754074101</v>
      </c>
      <c r="H115">
        <f t="shared" ca="1" si="88"/>
        <v>14.452596301159746</v>
      </c>
      <c r="I115">
        <f t="shared" ca="1" si="88"/>
        <v>12.92162937236489</v>
      </c>
      <c r="J115">
        <f t="shared" ca="1" si="88"/>
        <v>10.487505591319056</v>
      </c>
    </row>
    <row r="116" spans="1:10" ht="15" customHeight="1">
      <c r="B116" t="s">
        <v>105</v>
      </c>
      <c r="D116">
        <f ca="1">SUM(E115:J115)</f>
        <v>90.745881776893725</v>
      </c>
    </row>
    <row r="117" spans="1:10" ht="15" customHeight="1">
      <c r="B117" t="s">
        <v>106</v>
      </c>
      <c r="D117">
        <f ca="1">J111*J114</f>
        <v>125.23315500222168</v>
      </c>
    </row>
    <row r="118" spans="1:10" ht="15" customHeight="1">
      <c r="B118" t="s">
        <v>107</v>
      </c>
      <c r="D118">
        <f ca="1">SUM(D116:D117)</f>
        <v>215.9790367791154</v>
      </c>
    </row>
    <row r="119" spans="1:10" ht="15" customHeight="1">
      <c r="B119" t="s">
        <v>108</v>
      </c>
      <c r="D119">
        <f>D101-D91-D92-D93</f>
        <v>159</v>
      </c>
    </row>
    <row r="120" spans="1:10" ht="15" customHeight="1">
      <c r="B120" t="s">
        <v>109</v>
      </c>
      <c r="D120">
        <f ca="1">D118/D119</f>
        <v>1.358358721881229</v>
      </c>
    </row>
    <row r="122" spans="1:10" ht="15" customHeight="1">
      <c r="A122" s="4" t="s">
        <v>110</v>
      </c>
    </row>
    <row r="123" spans="1:10" ht="15" customHeight="1">
      <c r="B123" t="s">
        <v>111</v>
      </c>
      <c r="C123">
        <f>C101-SUM(C91:C93)</f>
        <v>160</v>
      </c>
      <c r="D123">
        <f t="shared" ref="D123:E123" si="89">D101-SUM(D91:D93)</f>
        <v>159</v>
      </c>
      <c r="E123">
        <f t="shared" ca="1" si="89"/>
        <v>162.25944440669826</v>
      </c>
      <c r="F123" t="str">
        <f ca="1">IFERROR(_xlfn.FORMULATEXT(E123),"")</f>
        <v>=E101-SUM(E91:E93)</v>
      </c>
    </row>
    <row r="124" spans="1:10" ht="15" customHeight="1">
      <c r="F124" t="str">
        <f t="shared" ref="F124:F146" ca="1" si="90">IFERROR(_xlfn.FORMULATEXT(E124),"")</f>
        <v/>
      </c>
    </row>
    <row r="125" spans="1:10" ht="15" customHeight="1">
      <c r="B125" t="s">
        <v>112</v>
      </c>
      <c r="F125" t="str">
        <f t="shared" ca="1" si="90"/>
        <v/>
      </c>
    </row>
    <row r="126" spans="1:10" ht="15" customHeight="1">
      <c r="A126" s="51"/>
      <c r="B126" t="s">
        <v>113</v>
      </c>
      <c r="C126" s="44"/>
      <c r="D126" s="44"/>
      <c r="E126" s="44">
        <f ca="1">E82/AVERAGE(D123:E123)</f>
        <v>0.1299720861798267</v>
      </c>
      <c r="F126" t="str">
        <f t="shared" ca="1" si="90"/>
        <v>=E82/AVERAGE(D123:E123)</v>
      </c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>
        <f ca="1">E82/AVERAGE(D101:E101)</f>
        <v>9.0364490306503037E-2</v>
      </c>
      <c r="F127" t="str">
        <f t="shared" ca="1" si="90"/>
        <v>=E82/AVERAGE(D101:E101)</v>
      </c>
      <c r="G127" s="44"/>
      <c r="H127" s="44"/>
      <c r="I127" s="44"/>
      <c r="J127" s="44"/>
    </row>
    <row r="128" spans="1:10" ht="15" customHeight="1">
      <c r="B128" t="s">
        <v>115</v>
      </c>
      <c r="C128" s="44">
        <f>C64/C16</f>
        <v>1.5211267605633802E-2</v>
      </c>
      <c r="D128" s="44">
        <f t="shared" ref="D128:E128" si="91">D64/D16</f>
        <v>1.5050167224080268E-2</v>
      </c>
      <c r="E128" s="44">
        <f t="shared" ca="1" si="91"/>
        <v>1.4988039651678086E-2</v>
      </c>
      <c r="F128" t="str">
        <f t="shared" ca="1" si="90"/>
        <v>=E64/E16</v>
      </c>
      <c r="G128" s="44"/>
      <c r="H128" s="44"/>
      <c r="I128" s="44"/>
      <c r="J128" s="44"/>
    </row>
    <row r="129" spans="1:10" ht="15" customHeight="1">
      <c r="F129" t="str">
        <f t="shared" ca="1" si="90"/>
        <v/>
      </c>
    </row>
    <row r="130" spans="1:10" ht="15" customHeight="1">
      <c r="B130" t="s">
        <v>116</v>
      </c>
      <c r="F130" t="str">
        <f t="shared" ca="1" si="90"/>
        <v/>
      </c>
    </row>
    <row r="131" spans="1:10" ht="15" customHeight="1">
      <c r="B131" t="s">
        <v>117</v>
      </c>
      <c r="C131" s="44">
        <f>C73/C71</f>
        <v>-0.6</v>
      </c>
      <c r="D131" s="44">
        <f t="shared" ref="D131:E131" si="92">D73/D71</f>
        <v>-0.6</v>
      </c>
      <c r="E131" s="44">
        <f t="shared" ca="1" si="92"/>
        <v>-0.6</v>
      </c>
      <c r="F131" t="str">
        <f t="shared" ca="1" si="90"/>
        <v>=E73/E71</v>
      </c>
      <c r="G131" s="44"/>
      <c r="H131" s="44"/>
      <c r="I131" s="44"/>
      <c r="J131" s="44"/>
    </row>
    <row r="132" spans="1:10" ht="15" customHeight="1">
      <c r="F132" t="str">
        <f t="shared" ca="1" si="90"/>
        <v/>
      </c>
    </row>
    <row r="133" spans="1:10" ht="15" customHeight="1">
      <c r="B133" t="s">
        <v>118</v>
      </c>
      <c r="F133" t="str">
        <f t="shared" ca="1" si="90"/>
        <v/>
      </c>
    </row>
    <row r="134" spans="1:10" ht="15" customHeight="1">
      <c r="B134" t="s">
        <v>119</v>
      </c>
      <c r="C134" s="44">
        <f>C87/C97</f>
        <v>0.75</v>
      </c>
      <c r="D134" s="44">
        <f t="shared" ref="D134:E134" si="93">D87/D97</f>
        <v>0.75</v>
      </c>
      <c r="E134" s="44">
        <f t="shared" si="93"/>
        <v>0.75018754688672173</v>
      </c>
      <c r="F134" t="str">
        <f t="shared" ca="1" si="90"/>
        <v>=E87/E97</v>
      </c>
      <c r="G134" s="44"/>
      <c r="H134" s="44"/>
      <c r="I134" s="44"/>
      <c r="J134" s="44"/>
    </row>
    <row r="135" spans="1:10" ht="15" customHeight="1">
      <c r="B135" t="s">
        <v>120</v>
      </c>
      <c r="C135" s="44">
        <f>(C85+C88)/C97</f>
        <v>0.19655172413793104</v>
      </c>
      <c r="D135" s="44">
        <f t="shared" ref="D135:E135" si="94">(D85+D88)/D97</f>
        <v>0.19897959183673469</v>
      </c>
      <c r="E135" s="44">
        <f t="shared" si="94"/>
        <v>0.19782141630887334</v>
      </c>
      <c r="F135" t="str">
        <f t="shared" ca="1" si="90"/>
        <v>=(E85+E88)/E97</v>
      </c>
      <c r="G135" s="44"/>
      <c r="H135" s="44"/>
      <c r="I135" s="44"/>
      <c r="J135" s="44"/>
    </row>
    <row r="136" spans="1:10" ht="15" customHeight="1">
      <c r="F136" t="str">
        <f t="shared" ca="1" si="90"/>
        <v/>
      </c>
    </row>
    <row r="137" spans="1:10" ht="15" customHeight="1">
      <c r="B137" t="s">
        <v>121</v>
      </c>
      <c r="F137" t="str">
        <f t="shared" ca="1" si="90"/>
        <v/>
      </c>
    </row>
    <row r="138" spans="1:10" ht="15" customHeight="1">
      <c r="A138" s="51"/>
      <c r="B138" t="s">
        <v>122</v>
      </c>
      <c r="D138">
        <f>10000*D66/AVERAGE(C87:D87)*-1</f>
        <v>23.287671232876711</v>
      </c>
      <c r="E138">
        <f ca="1">10000*E66/AVERAGE(D87:E87)*-1</f>
        <v>22.844054503596713</v>
      </c>
      <c r="F138" t="str">
        <f t="shared" ca="1" si="90"/>
        <v>=10000*E66/AVERAGE(D87:E87)*-1</v>
      </c>
    </row>
    <row r="139" spans="1:10" ht="15" customHeight="1">
      <c r="F139" t="str">
        <f t="shared" ca="1" si="90"/>
        <v/>
      </c>
    </row>
    <row r="140" spans="1:10" ht="15" customHeight="1">
      <c r="B140" t="s">
        <v>123</v>
      </c>
      <c r="F140" t="str">
        <f t="shared" ca="1" si="90"/>
        <v/>
      </c>
    </row>
    <row r="141" spans="1:10" ht="15" customHeight="1">
      <c r="B141" t="s">
        <v>124</v>
      </c>
      <c r="C141" s="44">
        <f>C58/C52</f>
        <v>0.14000000000000001</v>
      </c>
      <c r="D141" s="44">
        <f t="shared" ref="D141:E141" si="95">D58/D52</f>
        <v>0.14000000000000001</v>
      </c>
      <c r="E141" s="44">
        <f t="shared" ca="1" si="95"/>
        <v>0.14000000000000001</v>
      </c>
      <c r="F141" t="str">
        <f t="shared" ca="1" si="90"/>
        <v>=E58/E52</v>
      </c>
      <c r="G141" s="44"/>
      <c r="H141" s="44"/>
      <c r="I141" s="44"/>
      <c r="J141" s="44"/>
    </row>
    <row r="142" spans="1:10" ht="15" customHeight="1">
      <c r="B142" t="s">
        <v>125</v>
      </c>
      <c r="C142" s="44">
        <f>C123/C94</f>
        <v>4.2553191489361701E-2</v>
      </c>
      <c r="D142" s="44">
        <f t="shared" ref="D142:E142" si="96">D123/D94</f>
        <v>4.1732283464566929E-2</v>
      </c>
      <c r="E142" s="44">
        <f t="shared" ca="1" si="96"/>
        <v>4.2140000000000004E-2</v>
      </c>
      <c r="F142" t="str">
        <f t="shared" ca="1" si="90"/>
        <v>=E123/E94</v>
      </c>
      <c r="G142" s="44"/>
      <c r="H142" s="44"/>
      <c r="I142" s="44"/>
      <c r="J142" s="44"/>
    </row>
    <row r="143" spans="1:10" ht="15" customHeight="1">
      <c r="F143" t="str">
        <f t="shared" ca="1" si="90"/>
        <v/>
      </c>
    </row>
    <row r="144" spans="1:10" ht="15" customHeight="1">
      <c r="B144" t="s">
        <v>126</v>
      </c>
      <c r="F144" t="str">
        <f t="shared" ca="1" si="90"/>
        <v/>
      </c>
    </row>
    <row r="145" spans="1:10" ht="15" customHeight="1">
      <c r="B145" t="s">
        <v>127</v>
      </c>
      <c r="C145" s="44">
        <f>(C69+C70)/C71</f>
        <v>0.27941176470588236</v>
      </c>
      <c r="D145" s="44">
        <f t="shared" ref="D145:E145" si="97">(D69+D70)/D71</f>
        <v>0.28717201166180761</v>
      </c>
      <c r="E145" s="44">
        <f t="shared" ca="1" si="97"/>
        <v>0.28785083942549189</v>
      </c>
      <c r="F145" t="str">
        <f t="shared" ca="1" si="90"/>
        <v>=(E69+E70)/E71</v>
      </c>
      <c r="G145" s="44"/>
      <c r="H145" s="44"/>
      <c r="I145" s="44"/>
      <c r="J145" s="44"/>
    </row>
    <row r="146" spans="1:10" ht="15" customHeight="1">
      <c r="B146" t="s">
        <v>128</v>
      </c>
      <c r="D146">
        <f ca="1">D120</f>
        <v>1.358358721881229</v>
      </c>
      <c r="F146" t="str">
        <f t="shared" ca="1" si="90"/>
        <v/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C38A6-3310-4BCC-9F76-3B7C015B3069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